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defaultThemeVersion="166925"/>
  <mc:AlternateContent xmlns:mc="http://schemas.openxmlformats.org/markup-compatibility/2006">
    <mc:Choice Requires="x15">
      <x15ac:absPath xmlns:x15ac="http://schemas.microsoft.com/office/spreadsheetml/2010/11/ac" url="/Users/ravi/Library/CloudStorage/OneDrive-Personal/Work Files/Company Research/Rational Reflections Write-Ups/Union Pacific/ToPublish/"/>
    </mc:Choice>
  </mc:AlternateContent>
  <xr:revisionPtr revIDLastSave="0" documentId="13_ncr:1_{5D39CBDE-792C-0E47-9EBC-C39801DF05DE}" xr6:coauthVersionLast="47" xr6:coauthVersionMax="47" xr10:uidLastSave="{00000000-0000-0000-0000-000000000000}"/>
  <bookViews>
    <workbookView xWindow="0" yWindow="500" windowWidth="28800" windowHeight="16260" xr2:uid="{41EA2463-FF0B-DC43-93ED-7279FE7E8630}"/>
  </bookViews>
  <sheets>
    <sheet name="TERMS OF USE" sheetId="13" r:id="rId1"/>
    <sheet name="Balance Sheets" sheetId="5" r:id="rId2"/>
    <sheet name="Income Statements" sheetId="8" r:id="rId3"/>
    <sheet name="Cash Flow" sheetId="4" r:id="rId4"/>
    <sheet name="Operating Ratio (1992-2021)"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0" i="5" l="1"/>
  <c r="D90" i="5"/>
  <c r="E90" i="5"/>
  <c r="F90" i="5"/>
  <c r="G90" i="5"/>
  <c r="H90" i="5"/>
  <c r="I90" i="5"/>
  <c r="J90" i="5"/>
  <c r="K90" i="5"/>
  <c r="L90" i="5"/>
  <c r="B90" i="5"/>
  <c r="C88" i="5"/>
  <c r="D88" i="5"/>
  <c r="E88" i="5"/>
  <c r="F88" i="5"/>
  <c r="G88" i="5"/>
  <c r="H88" i="5"/>
  <c r="I88" i="5"/>
  <c r="J88" i="5"/>
  <c r="K88" i="5"/>
  <c r="B88" i="5"/>
  <c r="L87" i="5"/>
  <c r="D92" i="5"/>
  <c r="E92" i="5"/>
  <c r="F92" i="5"/>
  <c r="G92" i="5"/>
  <c r="L92" i="5"/>
  <c r="C80" i="5"/>
  <c r="D80" i="5"/>
  <c r="E80" i="5"/>
  <c r="F80" i="5"/>
  <c r="G80" i="5"/>
  <c r="H80" i="5"/>
  <c r="I80" i="5"/>
  <c r="J80" i="5"/>
  <c r="K80" i="5"/>
  <c r="L80" i="5"/>
  <c r="C81" i="5"/>
  <c r="D81" i="5"/>
  <c r="E81" i="5"/>
  <c r="F81" i="5"/>
  <c r="G81" i="5"/>
  <c r="H81" i="5"/>
  <c r="H92" i="5" s="1"/>
  <c r="I81" i="5"/>
  <c r="I92" i="5" s="1"/>
  <c r="J81" i="5"/>
  <c r="K81" i="5"/>
  <c r="L81" i="5"/>
  <c r="C82" i="5"/>
  <c r="D82" i="5"/>
  <c r="E82" i="5"/>
  <c r="F82" i="5"/>
  <c r="G82" i="5"/>
  <c r="H82" i="5"/>
  <c r="I82" i="5"/>
  <c r="J82" i="5"/>
  <c r="K82" i="5"/>
  <c r="L82" i="5"/>
  <c r="B82" i="5"/>
  <c r="B81" i="5"/>
  <c r="B92" i="5" s="1"/>
  <c r="B80" i="5"/>
  <c r="C77" i="5"/>
  <c r="C79" i="5" s="1"/>
  <c r="C83" i="5" s="1"/>
  <c r="D77" i="5"/>
  <c r="D79" i="5" s="1"/>
  <c r="D83" i="5" s="1"/>
  <c r="E77" i="5"/>
  <c r="E79" i="5" s="1"/>
  <c r="F77" i="5"/>
  <c r="G77" i="5"/>
  <c r="H77" i="5"/>
  <c r="I77" i="5"/>
  <c r="J77" i="5"/>
  <c r="K77" i="5"/>
  <c r="L77" i="5"/>
  <c r="L79" i="5" s="1"/>
  <c r="L83" i="5" s="1"/>
  <c r="C78" i="5"/>
  <c r="C92" i="5" s="1"/>
  <c r="D78" i="5"/>
  <c r="E78" i="5"/>
  <c r="F78" i="5"/>
  <c r="G78" i="5"/>
  <c r="H78" i="5"/>
  <c r="I78" i="5"/>
  <c r="J78" i="5"/>
  <c r="J92" i="5" s="1"/>
  <c r="K78" i="5"/>
  <c r="L78" i="5"/>
  <c r="F79" i="5"/>
  <c r="B79" i="5"/>
  <c r="B83" i="5" s="1"/>
  <c r="B78" i="5"/>
  <c r="B77" i="5"/>
  <c r="C72" i="5"/>
  <c r="D72" i="5"/>
  <c r="E72" i="5"/>
  <c r="F72" i="5"/>
  <c r="G72" i="5"/>
  <c r="H72" i="5"/>
  <c r="I72" i="5"/>
  <c r="J72" i="5"/>
  <c r="K72" i="5"/>
  <c r="L72" i="5"/>
  <c r="C73" i="5"/>
  <c r="D73" i="5"/>
  <c r="E73" i="5"/>
  <c r="F73" i="5"/>
  <c r="G73" i="5"/>
  <c r="H73" i="5"/>
  <c r="I73" i="5"/>
  <c r="J73" i="5"/>
  <c r="K73" i="5"/>
  <c r="L73" i="5"/>
  <c r="C74" i="5"/>
  <c r="D74" i="5"/>
  <c r="E74" i="5"/>
  <c r="F74" i="5"/>
  <c r="G74" i="5"/>
  <c r="H74" i="5"/>
  <c r="I74" i="5"/>
  <c r="J74" i="5"/>
  <c r="K74" i="5"/>
  <c r="L74" i="5"/>
  <c r="B74" i="5"/>
  <c r="B73" i="5"/>
  <c r="B72" i="5"/>
  <c r="C23" i="8"/>
  <c r="D23" i="8"/>
  <c r="E23" i="8"/>
  <c r="F23" i="8"/>
  <c r="G23" i="8"/>
  <c r="H23" i="8"/>
  <c r="I23" i="8"/>
  <c r="J23" i="8"/>
  <c r="K23" i="8"/>
  <c r="L23" i="8"/>
  <c r="M23" i="8"/>
  <c r="B23" i="8"/>
  <c r="K79" i="5" l="1"/>
  <c r="K83" i="5" s="1"/>
  <c r="H83" i="5"/>
  <c r="I79" i="5"/>
  <c r="G83" i="5"/>
  <c r="K92" i="5"/>
  <c r="J79" i="5"/>
  <c r="J83" i="5" s="1"/>
  <c r="F83" i="5"/>
  <c r="G79" i="5"/>
  <c r="E83" i="5"/>
  <c r="I83" i="5"/>
  <c r="H79" i="5"/>
  <c r="C65" i="5"/>
  <c r="D65" i="5"/>
  <c r="E65" i="5"/>
  <c r="F65" i="5"/>
  <c r="G65" i="5"/>
  <c r="H65" i="5"/>
  <c r="I65" i="5"/>
  <c r="J65" i="5"/>
  <c r="K65" i="5"/>
  <c r="L65" i="5"/>
  <c r="B65" i="5"/>
  <c r="C57" i="5"/>
  <c r="D57" i="5"/>
  <c r="E57" i="5"/>
  <c r="F57" i="5"/>
  <c r="G57" i="5"/>
  <c r="H57" i="5"/>
  <c r="I57" i="5"/>
  <c r="J57" i="5"/>
  <c r="K57" i="5"/>
  <c r="L57" i="5"/>
  <c r="B57" i="5"/>
  <c r="C52" i="5"/>
  <c r="D52" i="5"/>
  <c r="E52" i="5"/>
  <c r="F52" i="5"/>
  <c r="G52" i="5"/>
  <c r="H52" i="5"/>
  <c r="I52" i="5"/>
  <c r="J52" i="5"/>
  <c r="K52" i="5"/>
  <c r="L52" i="5"/>
  <c r="B52" i="5"/>
  <c r="M73" i="4"/>
  <c r="M74" i="4"/>
  <c r="M72" i="4"/>
  <c r="M70" i="4"/>
  <c r="M69" i="4"/>
  <c r="M64" i="4"/>
  <c r="M65" i="4"/>
  <c r="M66" i="4"/>
  <c r="M63" i="4"/>
  <c r="C71" i="4"/>
  <c r="D71" i="4"/>
  <c r="E71" i="4"/>
  <c r="F71" i="4"/>
  <c r="G71" i="4"/>
  <c r="H71" i="4"/>
  <c r="I71" i="4"/>
  <c r="J71" i="4"/>
  <c r="K71" i="4"/>
  <c r="L71" i="4"/>
  <c r="B71" i="4"/>
  <c r="C67" i="4"/>
  <c r="D67" i="4"/>
  <c r="E67" i="4"/>
  <c r="F67" i="4"/>
  <c r="G67" i="4"/>
  <c r="H67" i="4"/>
  <c r="I67" i="4"/>
  <c r="J67" i="4"/>
  <c r="K67" i="4"/>
  <c r="L67" i="4"/>
  <c r="B67" i="4"/>
  <c r="J66" i="5" l="1"/>
  <c r="I66" i="5"/>
  <c r="G60" i="5"/>
  <c r="F66" i="5" s="1"/>
  <c r="M71" i="4"/>
  <c r="M67" i="4"/>
  <c r="I75" i="4"/>
  <c r="I62" i="5" s="1"/>
  <c r="I63" i="5" s="1"/>
  <c r="D75" i="4"/>
  <c r="D62" i="5" s="1"/>
  <c r="L60" i="5"/>
  <c r="K66" i="5" s="1"/>
  <c r="K60" i="5"/>
  <c r="C60" i="5"/>
  <c r="B66" i="5" s="1"/>
  <c r="J60" i="5"/>
  <c r="I60" i="5"/>
  <c r="H66" i="5" s="1"/>
  <c r="H60" i="5"/>
  <c r="G66" i="5" s="1"/>
  <c r="F60" i="5"/>
  <c r="E66" i="5" s="1"/>
  <c r="E60" i="5"/>
  <c r="D66" i="5" s="1"/>
  <c r="D60" i="5"/>
  <c r="C66" i="5" s="1"/>
  <c r="B60" i="5"/>
  <c r="L75" i="4"/>
  <c r="L62" i="5" s="1"/>
  <c r="K75" i="4"/>
  <c r="K62" i="5" s="1"/>
  <c r="J75" i="4"/>
  <c r="J62" i="5" s="1"/>
  <c r="J63" i="5" s="1"/>
  <c r="H75" i="4"/>
  <c r="H62" i="5" s="1"/>
  <c r="H63" i="5" s="1"/>
  <c r="G75" i="4"/>
  <c r="G62" i="5" s="1"/>
  <c r="G63" i="5" s="1"/>
  <c r="F75" i="4"/>
  <c r="F62" i="5" s="1"/>
  <c r="E75" i="4"/>
  <c r="E62" i="5" s="1"/>
  <c r="E63" i="5" s="1"/>
  <c r="C75" i="4"/>
  <c r="C62" i="5" s="1"/>
  <c r="B75" i="4"/>
  <c r="B62" i="5" s="1"/>
  <c r="B63" i="5" s="1"/>
  <c r="C127" i="8"/>
  <c r="C129" i="8" s="1"/>
  <c r="D127" i="8"/>
  <c r="D129" i="8" s="1"/>
  <c r="E127" i="8"/>
  <c r="E129" i="8" s="1"/>
  <c r="F127" i="8"/>
  <c r="F129" i="8" s="1"/>
  <c r="G127" i="8"/>
  <c r="G129" i="8" s="1"/>
  <c r="H127" i="8"/>
  <c r="H129" i="8" s="1"/>
  <c r="I127" i="8"/>
  <c r="I129" i="8" s="1"/>
  <c r="J127" i="8"/>
  <c r="J129" i="8" s="1"/>
  <c r="K127" i="8"/>
  <c r="K129" i="8" s="1"/>
  <c r="L127" i="8"/>
  <c r="L129" i="8" s="1"/>
  <c r="M127" i="8"/>
  <c r="M129" i="8" s="1"/>
  <c r="B127" i="8"/>
  <c r="B129" i="8" s="1"/>
  <c r="C43" i="8"/>
  <c r="B43" i="8"/>
  <c r="C42" i="8"/>
  <c r="D42" i="8"/>
  <c r="D44" i="8" s="1"/>
  <c r="E42" i="8"/>
  <c r="E44" i="8" s="1"/>
  <c r="F42" i="8"/>
  <c r="F44" i="8" s="1"/>
  <c r="G42" i="8"/>
  <c r="G44" i="8" s="1"/>
  <c r="H42" i="8"/>
  <c r="H44" i="8" s="1"/>
  <c r="I42" i="8"/>
  <c r="I44" i="8" s="1"/>
  <c r="J42" i="8"/>
  <c r="J44" i="8" s="1"/>
  <c r="K42" i="8"/>
  <c r="K44" i="8" s="1"/>
  <c r="L42" i="8"/>
  <c r="L44" i="8" s="1"/>
  <c r="M42" i="8"/>
  <c r="M44" i="8" s="1"/>
  <c r="B42" i="8"/>
  <c r="F63" i="5" l="1"/>
  <c r="D63" i="5"/>
  <c r="K63" i="5"/>
  <c r="C63" i="5"/>
  <c r="C44" i="8"/>
  <c r="M75" i="4"/>
  <c r="B44" i="8"/>
  <c r="C103" i="8" l="1"/>
  <c r="D103" i="8"/>
  <c r="E103" i="8"/>
  <c r="F103" i="8"/>
  <c r="G103" i="8"/>
  <c r="B103" i="8"/>
  <c r="C99" i="8"/>
  <c r="D99" i="8"/>
  <c r="E99" i="8"/>
  <c r="F99" i="8"/>
  <c r="G99" i="8"/>
  <c r="B99" i="8"/>
  <c r="C93" i="8"/>
  <c r="D93" i="8"/>
  <c r="E93" i="8"/>
  <c r="F93" i="8"/>
  <c r="G93" i="8"/>
  <c r="B93" i="8"/>
  <c r="C53" i="8"/>
  <c r="D53" i="8"/>
  <c r="E53" i="8"/>
  <c r="F53" i="8"/>
  <c r="G53" i="8"/>
  <c r="B53" i="8"/>
  <c r="C63" i="8"/>
  <c r="D63" i="8"/>
  <c r="E63" i="8"/>
  <c r="F63" i="8"/>
  <c r="G63" i="8"/>
  <c r="B63" i="8"/>
  <c r="C59" i="8"/>
  <c r="D59" i="8"/>
  <c r="E59" i="8"/>
  <c r="F59" i="8"/>
  <c r="G59" i="8"/>
  <c r="B59" i="8"/>
  <c r="C44" i="4"/>
  <c r="D44" i="4"/>
  <c r="E44" i="4"/>
  <c r="F44" i="4"/>
  <c r="G44" i="4"/>
  <c r="H44" i="4"/>
  <c r="I44" i="4"/>
  <c r="J44" i="4"/>
  <c r="K44" i="4"/>
  <c r="L44" i="4"/>
  <c r="C45" i="4"/>
  <c r="D45" i="4"/>
  <c r="E45" i="4"/>
  <c r="F45" i="4"/>
  <c r="G45" i="4"/>
  <c r="H45" i="4"/>
  <c r="I45" i="4"/>
  <c r="J45" i="4"/>
  <c r="K45" i="4"/>
  <c r="L45" i="4"/>
  <c r="B45" i="4"/>
  <c r="B44" i="4"/>
  <c r="C57" i="4"/>
  <c r="D57" i="4"/>
  <c r="E57" i="4"/>
  <c r="F57" i="4"/>
  <c r="G57" i="4"/>
  <c r="H57" i="4"/>
  <c r="I57" i="4"/>
  <c r="J57" i="4"/>
  <c r="K57" i="4"/>
  <c r="L57" i="4"/>
  <c r="C58" i="4"/>
  <c r="D58" i="4"/>
  <c r="E58" i="4"/>
  <c r="F58" i="4"/>
  <c r="G58" i="4"/>
  <c r="H58" i="4"/>
  <c r="I58" i="4"/>
  <c r="J58" i="4"/>
  <c r="K58" i="4"/>
  <c r="L58" i="4"/>
  <c r="B58" i="4"/>
  <c r="B57" i="4"/>
  <c r="C51" i="4"/>
  <c r="D51" i="4"/>
  <c r="E51" i="4"/>
  <c r="F51" i="4"/>
  <c r="G51" i="4"/>
  <c r="H51" i="4"/>
  <c r="I51" i="4"/>
  <c r="J51" i="4"/>
  <c r="K51" i="4"/>
  <c r="L51" i="4"/>
  <c r="C52" i="4"/>
  <c r="D52" i="4"/>
  <c r="E52" i="4"/>
  <c r="F52" i="4"/>
  <c r="G52" i="4"/>
  <c r="H52" i="4"/>
  <c r="I52" i="4"/>
  <c r="J52" i="4"/>
  <c r="K52" i="4"/>
  <c r="L52" i="4"/>
  <c r="C53" i="4"/>
  <c r="D53" i="4"/>
  <c r="E53" i="4"/>
  <c r="F53" i="4"/>
  <c r="G53" i="4"/>
  <c r="H53" i="4"/>
  <c r="I53" i="4"/>
  <c r="J53" i="4"/>
  <c r="K53" i="4"/>
  <c r="L53" i="4"/>
  <c r="B53" i="4"/>
  <c r="B52" i="4"/>
  <c r="B51" i="4"/>
  <c r="M36" i="4"/>
  <c r="M30" i="4"/>
  <c r="M31" i="4"/>
  <c r="M32" i="4"/>
  <c r="M33" i="4"/>
  <c r="M34" i="4"/>
  <c r="M35" i="4"/>
  <c r="M29" i="4"/>
  <c r="M21" i="4"/>
  <c r="M22" i="4"/>
  <c r="M23" i="4"/>
  <c r="M24" i="4"/>
  <c r="M25" i="4"/>
  <c r="M26" i="4"/>
  <c r="M20" i="4"/>
  <c r="M9" i="4"/>
  <c r="M10" i="4"/>
  <c r="M11" i="4"/>
  <c r="M12" i="4"/>
  <c r="M13" i="4"/>
  <c r="M14" i="4"/>
  <c r="M15" i="4"/>
  <c r="M16" i="4"/>
  <c r="M17" i="4"/>
  <c r="M8" i="4"/>
  <c r="M6" i="4"/>
  <c r="C37" i="4"/>
  <c r="D37" i="4"/>
  <c r="E37" i="4"/>
  <c r="F37" i="4"/>
  <c r="G37" i="4"/>
  <c r="H37" i="4"/>
  <c r="I37" i="4"/>
  <c r="J37" i="4"/>
  <c r="K37" i="4"/>
  <c r="L37" i="4"/>
  <c r="B37" i="4"/>
  <c r="C27" i="4"/>
  <c r="D27" i="4"/>
  <c r="E27" i="4"/>
  <c r="F27" i="4"/>
  <c r="G27" i="4"/>
  <c r="H27" i="4"/>
  <c r="I27" i="4"/>
  <c r="J27" i="4"/>
  <c r="K27" i="4"/>
  <c r="L27" i="4"/>
  <c r="B27" i="4"/>
  <c r="C18" i="4"/>
  <c r="C43" i="4" s="1"/>
  <c r="D18" i="4"/>
  <c r="D43" i="4" s="1"/>
  <c r="E18" i="4"/>
  <c r="E43" i="4" s="1"/>
  <c r="F18" i="4"/>
  <c r="F43" i="4" s="1"/>
  <c r="G18" i="4"/>
  <c r="G43" i="4" s="1"/>
  <c r="G46" i="4" s="1"/>
  <c r="G48" i="4" s="1"/>
  <c r="H18" i="4"/>
  <c r="H43" i="4" s="1"/>
  <c r="H46" i="4" s="1"/>
  <c r="H48" i="4" s="1"/>
  <c r="I18" i="4"/>
  <c r="I43" i="4" s="1"/>
  <c r="J18" i="4"/>
  <c r="J43" i="4" s="1"/>
  <c r="K18" i="4"/>
  <c r="K43" i="4" s="1"/>
  <c r="L18" i="4"/>
  <c r="L43" i="4" s="1"/>
  <c r="B18" i="4"/>
  <c r="B43" i="4" s="1"/>
  <c r="M15" i="8"/>
  <c r="C15" i="8"/>
  <c r="D15" i="8"/>
  <c r="E15" i="8"/>
  <c r="F15" i="8"/>
  <c r="G15" i="8"/>
  <c r="H15" i="8"/>
  <c r="I15" i="8"/>
  <c r="J15" i="8"/>
  <c r="K15" i="8"/>
  <c r="L15" i="8"/>
  <c r="B15" i="8"/>
  <c r="C7" i="8"/>
  <c r="D7" i="8"/>
  <c r="E7" i="8"/>
  <c r="F7" i="8"/>
  <c r="G7" i="8"/>
  <c r="H7" i="8"/>
  <c r="I7" i="8"/>
  <c r="J7" i="8"/>
  <c r="K7" i="8"/>
  <c r="L7" i="8"/>
  <c r="M7" i="8"/>
  <c r="B7" i="8"/>
  <c r="C41" i="5"/>
  <c r="D41" i="5"/>
  <c r="E41" i="5"/>
  <c r="F41" i="5"/>
  <c r="G41" i="5"/>
  <c r="H41" i="5"/>
  <c r="I41" i="5"/>
  <c r="J41" i="5"/>
  <c r="K41" i="5"/>
  <c r="L41" i="5"/>
  <c r="B41" i="5"/>
  <c r="E46" i="4" l="1"/>
  <c r="E48" i="4" s="1"/>
  <c r="D46" i="4"/>
  <c r="D48" i="4" s="1"/>
  <c r="F46" i="4"/>
  <c r="F48" i="4" s="1"/>
  <c r="C46" i="4"/>
  <c r="C48" i="4" s="1"/>
  <c r="M44" i="4"/>
  <c r="L46" i="4"/>
  <c r="L48" i="4" s="1"/>
  <c r="K46" i="4"/>
  <c r="K48" i="4" s="1"/>
  <c r="J46" i="4"/>
  <c r="J48" i="4" s="1"/>
  <c r="M45" i="4"/>
  <c r="I46" i="4"/>
  <c r="I48" i="4" s="1"/>
  <c r="I31" i="8"/>
  <c r="I34" i="8"/>
  <c r="I32" i="8"/>
  <c r="I33" i="8"/>
  <c r="I30" i="8"/>
  <c r="I35" i="8"/>
  <c r="G33" i="8"/>
  <c r="G32" i="8"/>
  <c r="G35" i="8"/>
  <c r="G34" i="8"/>
  <c r="G30" i="8"/>
  <c r="G31" i="8"/>
  <c r="B16" i="8"/>
  <c r="B34" i="8"/>
  <c r="B32" i="8"/>
  <c r="B33" i="8"/>
  <c r="B35" i="8"/>
  <c r="B30" i="8"/>
  <c r="B31" i="8"/>
  <c r="F32" i="8"/>
  <c r="F33" i="8"/>
  <c r="F34" i="8"/>
  <c r="F30" i="8"/>
  <c r="F35" i="8"/>
  <c r="F31" i="8"/>
  <c r="D34" i="8"/>
  <c r="D35" i="8"/>
  <c r="D31" i="8"/>
  <c r="D32" i="8"/>
  <c r="D30" i="8"/>
  <c r="D33" i="8"/>
  <c r="M34" i="8"/>
  <c r="M30" i="8"/>
  <c r="M35" i="8"/>
  <c r="M31" i="8"/>
  <c r="M32" i="8"/>
  <c r="M33" i="8"/>
  <c r="L34" i="8"/>
  <c r="L32" i="8"/>
  <c r="L30" i="8"/>
  <c r="L35" i="8"/>
  <c r="L31" i="8"/>
  <c r="L33" i="8"/>
  <c r="H34" i="8"/>
  <c r="H32" i="8"/>
  <c r="H33" i="8"/>
  <c r="H30" i="8"/>
  <c r="H35" i="8"/>
  <c r="H31" i="8"/>
  <c r="E33" i="8"/>
  <c r="E31" i="8"/>
  <c r="E32" i="8"/>
  <c r="E34" i="8"/>
  <c r="E30" i="8"/>
  <c r="E35" i="8"/>
  <c r="K30" i="8"/>
  <c r="K34" i="8"/>
  <c r="K35" i="8"/>
  <c r="K31" i="8"/>
  <c r="K32" i="8"/>
  <c r="K33" i="8"/>
  <c r="C30" i="8"/>
  <c r="C31" i="8"/>
  <c r="C32" i="8"/>
  <c r="C34" i="8"/>
  <c r="C33" i="8"/>
  <c r="C35" i="8"/>
  <c r="J35" i="8"/>
  <c r="J34" i="8"/>
  <c r="J31" i="8"/>
  <c r="J32" i="8"/>
  <c r="J33" i="8"/>
  <c r="J30" i="8"/>
  <c r="G16" i="8"/>
  <c r="I16" i="8"/>
  <c r="H16" i="8"/>
  <c r="C16" i="8"/>
  <c r="C19" i="8" s="1"/>
  <c r="C21" i="8" s="1"/>
  <c r="C26" i="8" s="1"/>
  <c r="E104" i="8"/>
  <c r="G104" i="8"/>
  <c r="F104" i="8"/>
  <c r="D104" i="8"/>
  <c r="C104" i="8"/>
  <c r="B104" i="8"/>
  <c r="J16" i="8"/>
  <c r="E16" i="8"/>
  <c r="L16" i="8"/>
  <c r="B64" i="8"/>
  <c r="G64" i="8"/>
  <c r="E64" i="8"/>
  <c r="F64" i="8"/>
  <c r="D64" i="8"/>
  <c r="C64" i="8"/>
  <c r="B46" i="4"/>
  <c r="B48" i="4" s="1"/>
  <c r="M43" i="4"/>
  <c r="M27" i="4"/>
  <c r="E54" i="4"/>
  <c r="L54" i="4"/>
  <c r="D54" i="4"/>
  <c r="M53" i="4"/>
  <c r="J54" i="4"/>
  <c r="I54" i="4"/>
  <c r="E59" i="4"/>
  <c r="M58" i="4"/>
  <c r="D59" i="4"/>
  <c r="M52" i="4"/>
  <c r="G59" i="4"/>
  <c r="M18" i="4"/>
  <c r="L59" i="4"/>
  <c r="M37" i="4"/>
  <c r="B54" i="4"/>
  <c r="M57" i="4"/>
  <c r="M59" i="4" s="1"/>
  <c r="H54" i="4"/>
  <c r="M51" i="4"/>
  <c r="G54" i="4"/>
  <c r="F54" i="4"/>
  <c r="L38" i="4"/>
  <c r="L40" i="4" s="1"/>
  <c r="K59" i="4"/>
  <c r="C59" i="4"/>
  <c r="J59" i="4"/>
  <c r="I59" i="4"/>
  <c r="K54" i="4"/>
  <c r="C54" i="4"/>
  <c r="F59" i="4"/>
  <c r="H59" i="4"/>
  <c r="B59" i="4"/>
  <c r="B38" i="4"/>
  <c r="K38" i="4"/>
  <c r="K40" i="4" s="1"/>
  <c r="J38" i="4"/>
  <c r="J40" i="4" s="1"/>
  <c r="I38" i="4"/>
  <c r="I40" i="4" s="1"/>
  <c r="H38" i="4"/>
  <c r="H40" i="4" s="1"/>
  <c r="G38" i="4"/>
  <c r="G40" i="4" s="1"/>
  <c r="F38" i="4"/>
  <c r="F40" i="4" s="1"/>
  <c r="C38" i="4"/>
  <c r="C40" i="4" s="1"/>
  <c r="E38" i="4"/>
  <c r="E40" i="4" s="1"/>
  <c r="D38" i="4"/>
  <c r="D40" i="4" s="1"/>
  <c r="M16" i="8"/>
  <c r="K16" i="8"/>
  <c r="F16" i="8"/>
  <c r="D16" i="8"/>
  <c r="L19" i="8" l="1"/>
  <c r="L21" i="8" s="1"/>
  <c r="K135" i="8"/>
  <c r="H19" i="8"/>
  <c r="H21" i="8" s="1"/>
  <c r="G135" i="8"/>
  <c r="F19" i="8"/>
  <c r="F21" i="8" s="1"/>
  <c r="E135" i="8"/>
  <c r="J19" i="8"/>
  <c r="J21" i="8" s="1"/>
  <c r="I135" i="8"/>
  <c r="G19" i="8"/>
  <c r="G21" i="8" s="1"/>
  <c r="F135" i="8"/>
  <c r="E19" i="8"/>
  <c r="E21" i="8" s="1"/>
  <c r="D135" i="8"/>
  <c r="B19" i="8"/>
  <c r="B21" i="8" s="1"/>
  <c r="B135" i="8"/>
  <c r="I19" i="8"/>
  <c r="I21" i="8" s="1"/>
  <c r="H135" i="8"/>
  <c r="D19" i="8"/>
  <c r="D21" i="8" s="1"/>
  <c r="C135" i="8"/>
  <c r="K19" i="8"/>
  <c r="K21" i="8" s="1"/>
  <c r="J135" i="8"/>
  <c r="M19" i="8"/>
  <c r="M21" i="8" s="1"/>
  <c r="L135" i="8"/>
  <c r="M46" i="4"/>
  <c r="M48" i="4" s="1"/>
  <c r="K36" i="8"/>
  <c r="D36" i="8"/>
  <c r="C36" i="8"/>
  <c r="H36" i="8"/>
  <c r="I36" i="8"/>
  <c r="F36" i="8"/>
  <c r="M36" i="8"/>
  <c r="L36" i="8"/>
  <c r="G36" i="8"/>
  <c r="E36" i="8"/>
  <c r="B36" i="8"/>
  <c r="J36" i="8"/>
  <c r="C81" i="8"/>
  <c r="C71" i="8"/>
  <c r="C78" i="8"/>
  <c r="C75" i="8"/>
  <c r="C70" i="8"/>
  <c r="C77" i="8"/>
  <c r="C82" i="8"/>
  <c r="C72" i="8"/>
  <c r="C69" i="8"/>
  <c r="C76" i="8"/>
  <c r="G77" i="8"/>
  <c r="G82" i="8"/>
  <c r="G72" i="8"/>
  <c r="G69" i="8"/>
  <c r="G76" i="8"/>
  <c r="G81" i="8"/>
  <c r="G71" i="8"/>
  <c r="G78" i="8"/>
  <c r="G75" i="8"/>
  <c r="G70" i="8"/>
  <c r="D76" i="8"/>
  <c r="D81" i="8"/>
  <c r="D71" i="8"/>
  <c r="D78" i="8"/>
  <c r="D75" i="8"/>
  <c r="D70" i="8"/>
  <c r="D77" i="8"/>
  <c r="D82" i="8"/>
  <c r="D72" i="8"/>
  <c r="D69" i="8"/>
  <c r="F82" i="8"/>
  <c r="F72" i="8"/>
  <c r="F69" i="8"/>
  <c r="F76" i="8"/>
  <c r="F81" i="8"/>
  <c r="F71" i="8"/>
  <c r="F78" i="8"/>
  <c r="F75" i="8"/>
  <c r="F70" i="8"/>
  <c r="F77" i="8"/>
  <c r="E69" i="8"/>
  <c r="E76" i="8"/>
  <c r="E81" i="8"/>
  <c r="E71" i="8"/>
  <c r="E78" i="8"/>
  <c r="E75" i="8"/>
  <c r="E70" i="8"/>
  <c r="E77" i="8"/>
  <c r="E82" i="8"/>
  <c r="E72" i="8"/>
  <c r="B72" i="8"/>
  <c r="B71" i="8"/>
  <c r="B82" i="8"/>
  <c r="B70" i="8"/>
  <c r="B81" i="8"/>
  <c r="B69" i="8"/>
  <c r="B78" i="8"/>
  <c r="B77" i="8"/>
  <c r="B76" i="8"/>
  <c r="B75" i="8"/>
  <c r="M54" i="4"/>
  <c r="B40" i="4"/>
  <c r="M38" i="4"/>
  <c r="M40" i="4" s="1"/>
  <c r="C39" i="5"/>
  <c r="D39" i="5"/>
  <c r="E39" i="5"/>
  <c r="F39" i="5"/>
  <c r="G39" i="5"/>
  <c r="H39" i="5"/>
  <c r="I39" i="5"/>
  <c r="J39" i="5"/>
  <c r="B39" i="5"/>
  <c r="L37" i="5"/>
  <c r="K39" i="5" s="1"/>
  <c r="K12" i="5"/>
  <c r="L12" i="5"/>
  <c r="C34" i="5"/>
  <c r="C84" i="5" s="1"/>
  <c r="D34" i="5"/>
  <c r="D84" i="5" s="1"/>
  <c r="E34" i="5"/>
  <c r="E84" i="5" s="1"/>
  <c r="F34" i="5"/>
  <c r="F84" i="5" s="1"/>
  <c r="G34" i="5"/>
  <c r="G84" i="5" s="1"/>
  <c r="H34" i="5"/>
  <c r="H84" i="5" s="1"/>
  <c r="I34" i="5"/>
  <c r="I84" i="5" s="1"/>
  <c r="J34" i="5"/>
  <c r="J84" i="5" s="1"/>
  <c r="K34" i="5"/>
  <c r="K84" i="5" s="1"/>
  <c r="L34" i="5"/>
  <c r="B34" i="5"/>
  <c r="B84" i="5" s="1"/>
  <c r="C22" i="5"/>
  <c r="C27" i="5" s="1"/>
  <c r="D22" i="5"/>
  <c r="D27" i="5" s="1"/>
  <c r="E22" i="5"/>
  <c r="E27" i="5" s="1"/>
  <c r="F22" i="5"/>
  <c r="F27" i="5" s="1"/>
  <c r="G22" i="5"/>
  <c r="G27" i="5" s="1"/>
  <c r="H22" i="5"/>
  <c r="H27" i="5" s="1"/>
  <c r="I22" i="5"/>
  <c r="I27" i="5" s="1"/>
  <c r="J22" i="5"/>
  <c r="J27" i="5" s="1"/>
  <c r="K22" i="5"/>
  <c r="K27" i="5" s="1"/>
  <c r="L22" i="5"/>
  <c r="L27" i="5" s="1"/>
  <c r="B22" i="5"/>
  <c r="B27" i="5" s="1"/>
  <c r="C12" i="5"/>
  <c r="D12" i="5"/>
  <c r="E12" i="5"/>
  <c r="F12" i="5"/>
  <c r="G12" i="5"/>
  <c r="H12" i="5"/>
  <c r="I12" i="5"/>
  <c r="J12" i="5"/>
  <c r="B12" i="5"/>
  <c r="F17" i="5" l="1"/>
  <c r="F71" i="5"/>
  <c r="F75" i="5" s="1"/>
  <c r="L42" i="5"/>
  <c r="L43" i="5" s="1"/>
  <c r="L84" i="5"/>
  <c r="D93" i="5"/>
  <c r="D94" i="5" s="1"/>
  <c r="D85" i="5"/>
  <c r="E17" i="5"/>
  <c r="E71" i="5"/>
  <c r="E75" i="5" s="1"/>
  <c r="K93" i="5"/>
  <c r="K94" i="5" s="1"/>
  <c r="K85" i="5"/>
  <c r="C85" i="5"/>
  <c r="C93" i="5"/>
  <c r="C94" i="5" s="1"/>
  <c r="D17" i="5"/>
  <c r="D71" i="5"/>
  <c r="D75" i="5" s="1"/>
  <c r="J93" i="5"/>
  <c r="J94" i="5" s="1"/>
  <c r="J85" i="5"/>
  <c r="L17" i="5"/>
  <c r="L71" i="5"/>
  <c r="L75" i="5" s="1"/>
  <c r="B17" i="5"/>
  <c r="B71" i="5"/>
  <c r="B75" i="5" s="1"/>
  <c r="C17" i="5"/>
  <c r="C71" i="5"/>
  <c r="C75" i="5" s="1"/>
  <c r="I93" i="5"/>
  <c r="I94" i="5" s="1"/>
  <c r="I85" i="5"/>
  <c r="K17" i="5"/>
  <c r="K71" i="5"/>
  <c r="K75" i="5" s="1"/>
  <c r="J17" i="5"/>
  <c r="J71" i="5"/>
  <c r="J75" i="5" s="1"/>
  <c r="H93" i="5"/>
  <c r="H94" i="5" s="1"/>
  <c r="H85" i="5"/>
  <c r="I17" i="5"/>
  <c r="I71" i="5"/>
  <c r="I75" i="5" s="1"/>
  <c r="G93" i="5"/>
  <c r="G94" i="5" s="1"/>
  <c r="G85" i="5"/>
  <c r="H17" i="5"/>
  <c r="H71" i="5"/>
  <c r="H75" i="5" s="1"/>
  <c r="F93" i="5"/>
  <c r="F94" i="5" s="1"/>
  <c r="F85" i="5"/>
  <c r="G17" i="5"/>
  <c r="G71" i="5"/>
  <c r="G75" i="5" s="1"/>
  <c r="B93" i="5"/>
  <c r="B94" i="5" s="1"/>
  <c r="B85" i="5"/>
  <c r="E93" i="5"/>
  <c r="E94" i="5" s="1"/>
  <c r="E85" i="5"/>
  <c r="M26" i="8"/>
  <c r="L136" i="8"/>
  <c r="B26" i="8"/>
  <c r="B136" i="8"/>
  <c r="F26" i="8"/>
  <c r="E136" i="8"/>
  <c r="I26" i="8"/>
  <c r="H136" i="8"/>
  <c r="J26" i="8"/>
  <c r="I136" i="8"/>
  <c r="K26" i="8"/>
  <c r="J136" i="8"/>
  <c r="E26" i="8"/>
  <c r="D136" i="8"/>
  <c r="H26" i="8"/>
  <c r="G136" i="8"/>
  <c r="D26" i="8"/>
  <c r="C136" i="8"/>
  <c r="G26" i="8"/>
  <c r="F136" i="8"/>
  <c r="L26" i="8"/>
  <c r="K136" i="8"/>
  <c r="J38" i="5"/>
  <c r="J42" i="5"/>
  <c r="J43" i="5" s="1"/>
  <c r="H38" i="5"/>
  <c r="H42" i="5"/>
  <c r="H43" i="5" s="1"/>
  <c r="I38" i="5"/>
  <c r="I42" i="5"/>
  <c r="I43" i="5" s="1"/>
  <c r="F38" i="5"/>
  <c r="F42" i="5"/>
  <c r="F43" i="5" s="1"/>
  <c r="E38" i="5"/>
  <c r="E42" i="5"/>
  <c r="E43" i="5" s="1"/>
  <c r="G38" i="5"/>
  <c r="G42" i="5"/>
  <c r="G43" i="5" s="1"/>
  <c r="B38" i="5"/>
  <c r="B42" i="5"/>
  <c r="B43" i="5" s="1"/>
  <c r="D38" i="5"/>
  <c r="D42" i="5"/>
  <c r="D43" i="5" s="1"/>
  <c r="K38" i="5"/>
  <c r="K42" i="5"/>
  <c r="K43" i="5" s="1"/>
  <c r="C38" i="5"/>
  <c r="C42" i="5"/>
  <c r="C43" i="5" s="1"/>
  <c r="D83" i="8"/>
  <c r="B73" i="8"/>
  <c r="C73" i="8"/>
  <c r="G83" i="8"/>
  <c r="B83" i="8"/>
  <c r="E73" i="8"/>
  <c r="F83" i="8"/>
  <c r="B79" i="8"/>
  <c r="F79" i="8"/>
  <c r="G73" i="8"/>
  <c r="D79" i="8"/>
  <c r="C79" i="8"/>
  <c r="G79" i="8"/>
  <c r="E79" i="8"/>
  <c r="D73" i="8"/>
  <c r="E83" i="8"/>
  <c r="F73" i="8"/>
  <c r="C83" i="8"/>
  <c r="L38" i="5"/>
  <c r="K35" i="5"/>
  <c r="K36" i="5" s="1"/>
  <c r="L35" i="5"/>
  <c r="L36" i="5" s="1"/>
  <c r="J35" i="5"/>
  <c r="J36" i="5" s="1"/>
  <c r="I35" i="5"/>
  <c r="H35" i="5"/>
  <c r="H36" i="5" s="1"/>
  <c r="G35" i="5"/>
  <c r="G36" i="5" s="1"/>
  <c r="F35" i="5"/>
  <c r="F36" i="5" s="1"/>
  <c r="E35" i="5"/>
  <c r="D35" i="5"/>
  <c r="C35" i="5"/>
  <c r="C36" i="5" s="1"/>
  <c r="B35" i="5"/>
  <c r="B36" i="5" s="1"/>
  <c r="L93" i="5" l="1"/>
  <c r="L94" i="5" s="1"/>
  <c r="L85" i="5"/>
  <c r="I36" i="5"/>
  <c r="D36" i="5"/>
  <c r="E36" i="5"/>
  <c r="G84" i="8"/>
  <c r="B84" i="8"/>
  <c r="F84" i="8"/>
  <c r="C84" i="8"/>
  <c r="E84" i="8"/>
  <c r="D84" i="8"/>
</calcChain>
</file>

<file path=xl/sharedStrings.xml><?xml version="1.0" encoding="utf-8"?>
<sst xmlns="http://schemas.openxmlformats.org/spreadsheetml/2006/main" count="292" uniqueCount="200">
  <si>
    <t>1H 2022</t>
  </si>
  <si>
    <t>Figures in millions</t>
  </si>
  <si>
    <t>Net income</t>
  </si>
  <si>
    <t>Operating Activities:</t>
  </si>
  <si>
    <t>1H 2021</t>
  </si>
  <si>
    <t>Union Pacific Balance Sheets</t>
  </si>
  <si>
    <t>Updated 9/13/2022</t>
  </si>
  <si>
    <t>Union Pacific Income Statements and Statistics</t>
  </si>
  <si>
    <t>Union Pacific Cash Flow Statements</t>
  </si>
  <si>
    <t>Updated 9/17/2022</t>
  </si>
  <si>
    <t>ASSETS</t>
  </si>
  <si>
    <t>Current assets:</t>
  </si>
  <si>
    <t xml:space="preserve">  Cash and cash equivalents</t>
  </si>
  <si>
    <t xml:space="preserve">  Short-term investments</t>
  </si>
  <si>
    <t xml:space="preserve">  Accounts receivable, net</t>
  </si>
  <si>
    <t xml:space="preserve">  Materials and supplies</t>
  </si>
  <si>
    <t xml:space="preserve">  Other current assets</t>
  </si>
  <si>
    <t>Total current assets</t>
  </si>
  <si>
    <t>Investments</t>
  </si>
  <si>
    <t>Properties, net</t>
  </si>
  <si>
    <t>Operating lease assets</t>
  </si>
  <si>
    <t>Other assets</t>
  </si>
  <si>
    <t>Total assets</t>
  </si>
  <si>
    <t>LIABILITIES AND COMMON SHAREHOLDERS' EQUITY</t>
  </si>
  <si>
    <t>Current liabilities:</t>
  </si>
  <si>
    <t xml:space="preserve">  Accounts payable and other current liabilities</t>
  </si>
  <si>
    <t xml:space="preserve">  Debt due within one year</t>
  </si>
  <si>
    <t>Total current liabilities</t>
  </si>
  <si>
    <t>Debt due after one year</t>
  </si>
  <si>
    <t>Operating lease liabilities</t>
  </si>
  <si>
    <t>Deferred income taxes</t>
  </si>
  <si>
    <t>Other long-term liabilities</t>
  </si>
  <si>
    <t>Total liabilities</t>
  </si>
  <si>
    <t>Common shareholders' equity:</t>
  </si>
  <si>
    <t xml:space="preserve">  Common shares</t>
  </si>
  <si>
    <t xml:space="preserve">  Paid-in surplus</t>
  </si>
  <si>
    <t xml:space="preserve">  Retained earnings</t>
  </si>
  <si>
    <t xml:space="preserve">  Treasury stock</t>
  </si>
  <si>
    <t xml:space="preserve">  Accumulated other comprehensive income (loss)</t>
  </si>
  <si>
    <t>Total common shareholders' equity</t>
  </si>
  <si>
    <t>Total liabilities and common shareholders' equity</t>
  </si>
  <si>
    <t>Book value per share</t>
  </si>
  <si>
    <t xml:space="preserve">  Current deferred income taxes</t>
  </si>
  <si>
    <t>Shares outstanding (2-for-1 stock split on (6/6/2014)</t>
  </si>
  <si>
    <t>Change in shares outstanding</t>
  </si>
  <si>
    <t>Debt as a % of total capital</t>
  </si>
  <si>
    <t>Total debt</t>
  </si>
  <si>
    <t>Total capital</t>
  </si>
  <si>
    <t>Operating revenues:</t>
  </si>
  <si>
    <t xml:space="preserve">  Freight revenues</t>
  </si>
  <si>
    <t xml:space="preserve">  Other revenues</t>
  </si>
  <si>
    <t>Total operating revenues</t>
  </si>
  <si>
    <t>Operating expenses:</t>
  </si>
  <si>
    <t xml:space="preserve">  Compensation and benefits</t>
  </si>
  <si>
    <t xml:space="preserve">  Fuel</t>
  </si>
  <si>
    <t xml:space="preserve">  Purchased services and materials</t>
  </si>
  <si>
    <t xml:space="preserve">  Depreciation</t>
  </si>
  <si>
    <t xml:space="preserve">  Equipment and other rents</t>
  </si>
  <si>
    <t>Total operating expenses</t>
  </si>
  <si>
    <t>Operating income</t>
  </si>
  <si>
    <t>Other income, net</t>
  </si>
  <si>
    <t>Interest expense</t>
  </si>
  <si>
    <t>Income before income taxes</t>
  </si>
  <si>
    <t>Income taxes</t>
  </si>
  <si>
    <t>Weighted average number of shares, diluted</t>
  </si>
  <si>
    <t>Earnings per share, diluted</t>
  </si>
  <si>
    <t xml:space="preserve">  Other</t>
  </si>
  <si>
    <t>Operating ratio:</t>
  </si>
  <si>
    <t>Adjustments to reconcile net income to cash provided by operating activities:</t>
  </si>
  <si>
    <t xml:space="preserve">  Deferred and other income taxes</t>
  </si>
  <si>
    <t xml:space="preserve">  Other operating activities, net</t>
  </si>
  <si>
    <t xml:space="preserve">  Changes in current assets and liabilities:</t>
  </si>
  <si>
    <t xml:space="preserve">      Accounts receivable, net</t>
  </si>
  <si>
    <t xml:space="preserve">      Materials and supplies</t>
  </si>
  <si>
    <t xml:space="preserve">      Other current assets</t>
  </si>
  <si>
    <t xml:space="preserve">      Accounts payable and other current liabilities</t>
  </si>
  <si>
    <t xml:space="preserve">      Income and other taxes</t>
  </si>
  <si>
    <t>Cash provided by operating activities</t>
  </si>
  <si>
    <t>Investing Activities:</t>
  </si>
  <si>
    <t>Capital investments</t>
  </si>
  <si>
    <t>Proceeds from asset sales</t>
  </si>
  <si>
    <t>Maturities of short-term investments</t>
  </si>
  <si>
    <t>Purchases of short-term investments</t>
  </si>
  <si>
    <t>Other investing activities, net</t>
  </si>
  <si>
    <t>Cash used in investing activities</t>
  </si>
  <si>
    <t>Debt issued</t>
  </si>
  <si>
    <t>Share repurchase programs</t>
  </si>
  <si>
    <t>Debt repaid</t>
  </si>
  <si>
    <t>Dividends paid</t>
  </si>
  <si>
    <t>Net issued/(paid) commercial paper</t>
  </si>
  <si>
    <t>Accelerated share repurchase programs pending final settlement</t>
  </si>
  <si>
    <t>Debt exchange</t>
  </si>
  <si>
    <t>Other financing activities, net</t>
  </si>
  <si>
    <t>Cash provided by (used in) financing activities</t>
  </si>
  <si>
    <t>Net change in cash, cash equivalents, and restricted cash</t>
  </si>
  <si>
    <t>Cash, cash equivalents, and restricted cash at beginning of year</t>
  </si>
  <si>
    <t>Cash, cash equivalents, and restricted cash at end of year</t>
  </si>
  <si>
    <t>Financing Activities:</t>
  </si>
  <si>
    <t xml:space="preserve">  Gain on non-operating asset dispositions</t>
  </si>
  <si>
    <t>Acquisition of equipment pending financing</t>
  </si>
  <si>
    <t>Proceeds from sale of assets financed</t>
  </si>
  <si>
    <t>2012 - 1H 2022</t>
  </si>
  <si>
    <t>Totals</t>
  </si>
  <si>
    <t>Net Debt Issued:</t>
  </si>
  <si>
    <t xml:space="preserve">  Debt issued</t>
  </si>
  <si>
    <t xml:space="preserve">  Less debt repaid</t>
  </si>
  <si>
    <t>Net Debt Issued</t>
  </si>
  <si>
    <t xml:space="preserve">  Less cash effects of debt exchange</t>
  </si>
  <si>
    <t>Cash Returned to Shareholders:</t>
  </si>
  <si>
    <t xml:space="preserve">  Dividends</t>
  </si>
  <si>
    <t xml:space="preserve">  Repurchases</t>
  </si>
  <si>
    <t>Total Cash Returned to Shareholders</t>
  </si>
  <si>
    <t>Free cash flow:</t>
  </si>
  <si>
    <t xml:space="preserve">  Cash flows from operations</t>
  </si>
  <si>
    <t xml:space="preserve">  Less cash used for capital investments</t>
  </si>
  <si>
    <t xml:space="preserve">  Plus cash proceeds from asset sales</t>
  </si>
  <si>
    <t>Free cash flow</t>
  </si>
  <si>
    <t>Bulk:</t>
  </si>
  <si>
    <t xml:space="preserve">  Grain &amp; grain products</t>
  </si>
  <si>
    <t xml:space="preserve">  Fertilizer</t>
  </si>
  <si>
    <t xml:space="preserve">  Food &amp; refrigerated</t>
  </si>
  <si>
    <t xml:space="preserve">  Coal &amp; renewables</t>
  </si>
  <si>
    <t>Total Bulk</t>
  </si>
  <si>
    <t>Industrial:</t>
  </si>
  <si>
    <t xml:space="preserve">  Industrial chemicals &amp; plastics</t>
  </si>
  <si>
    <t xml:space="preserve">  Metals &amp; minerals</t>
  </si>
  <si>
    <t xml:space="preserve">  Forest products</t>
  </si>
  <si>
    <t xml:space="preserve">  Energy &amp; specialized markets</t>
  </si>
  <si>
    <t>Total Industrial</t>
  </si>
  <si>
    <t>Premium:</t>
  </si>
  <si>
    <t xml:space="preserve">  Automotive</t>
  </si>
  <si>
    <t xml:space="preserve">  Intermodal</t>
  </si>
  <si>
    <t>Total Premium</t>
  </si>
  <si>
    <t>Total Freight Revenues</t>
  </si>
  <si>
    <t>Freight Revenues (Commodity type as % of Total)</t>
  </si>
  <si>
    <t>Revenue Carloads by Commodity Type (Thousands)</t>
  </si>
  <si>
    <t>Total Carloads</t>
  </si>
  <si>
    <t>Average</t>
  </si>
  <si>
    <t>Average Revenue per Car ($)</t>
  </si>
  <si>
    <t>Operating expenses as % of revenue</t>
  </si>
  <si>
    <t>Total operating expenses as % of revenue</t>
  </si>
  <si>
    <t>Freight Revenues ($ millions):</t>
  </si>
  <si>
    <t>Fuel Surcharges</t>
  </si>
  <si>
    <t>Fuel expense</t>
  </si>
  <si>
    <t>Fuel expense less fuel surcharges</t>
  </si>
  <si>
    <t>Fuel surcharges (included in freight revenues)</t>
  </si>
  <si>
    <t>Total employees (average)</t>
  </si>
  <si>
    <t>Employment Statistics</t>
  </si>
  <si>
    <t>Compensation and benefits/employee (average) $</t>
  </si>
  <si>
    <t>Employee compensation and benefits ($ millions)</t>
  </si>
  <si>
    <t>Capital Investment Details:</t>
  </si>
  <si>
    <t>Road Infrastructure Replacements:</t>
  </si>
  <si>
    <t xml:space="preserve">  Rail and other track materials</t>
  </si>
  <si>
    <t xml:space="preserve">  Ties</t>
  </si>
  <si>
    <t xml:space="preserve">  Ballast</t>
  </si>
  <si>
    <t xml:space="preserve">  Other (bridges, tunnels, signals, road work equipment, and other road assets)</t>
  </si>
  <si>
    <t>Total Road Infrastructure Replacements</t>
  </si>
  <si>
    <t xml:space="preserve">Capacity and Commercial Facilities: </t>
  </si>
  <si>
    <t xml:space="preserve">  Line expansion and other capacity projects</t>
  </si>
  <si>
    <t xml:space="preserve">  Commercial facilities</t>
  </si>
  <si>
    <t>Total Capacity and Commercial Facilities</t>
  </si>
  <si>
    <t>Locomotives and freight cars</t>
  </si>
  <si>
    <t>Technology and other</t>
  </si>
  <si>
    <t>Total cash capital investments</t>
  </si>
  <si>
    <t>Positive train control</t>
  </si>
  <si>
    <t>Properties by Net Book Value</t>
  </si>
  <si>
    <t>Land</t>
  </si>
  <si>
    <t>Road:</t>
  </si>
  <si>
    <t xml:space="preserve">  Rail and other track material</t>
  </si>
  <si>
    <t xml:space="preserve">  Other roadway</t>
  </si>
  <si>
    <t>Total Road</t>
  </si>
  <si>
    <t>Equipment</t>
  </si>
  <si>
    <t xml:space="preserve">  Locomotives</t>
  </si>
  <si>
    <t xml:space="preserve">  Freight cars</t>
  </si>
  <si>
    <t xml:space="preserve">  Work equipment and other</t>
  </si>
  <si>
    <t>Total Equipment</t>
  </si>
  <si>
    <t>Construction in progress</t>
  </si>
  <si>
    <t>Total</t>
  </si>
  <si>
    <t>Capex during period</t>
  </si>
  <si>
    <t>Depreciation during period</t>
  </si>
  <si>
    <t>Capex as % of prior year's net property balance</t>
  </si>
  <si>
    <t>Depreciation as % of prior year's net property balance</t>
  </si>
  <si>
    <t>FCF as % of Net Income</t>
  </si>
  <si>
    <t>Year</t>
  </si>
  <si>
    <t>Operating Ratio</t>
  </si>
  <si>
    <t>Operating Income</t>
  </si>
  <si>
    <t>Net Income</t>
  </si>
  <si>
    <t>Tax Rate</t>
  </si>
  <si>
    <t>Condensed Balance Sheets</t>
  </si>
  <si>
    <t>Current assets</t>
  </si>
  <si>
    <t>TOTAL ASSETS</t>
  </si>
  <si>
    <t>LIABILITIES AND EQUITY</t>
  </si>
  <si>
    <t>Debt due within one year</t>
  </si>
  <si>
    <t>Accounts payable and other current liabilities</t>
  </si>
  <si>
    <t>Long-term debt</t>
  </si>
  <si>
    <t>Equity</t>
  </si>
  <si>
    <t>TOTAL LIABILITIES AND EQUITY</t>
  </si>
  <si>
    <t>Total Debt</t>
  </si>
  <si>
    <t>Total Capital</t>
  </si>
  <si>
    <t>Debt as a percentage of total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</si>
</sst>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7" x14ac:knownFonts="1">
    <font>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b/>
      <sz val="18"/>
      <color theme="1"/>
      <name val="Calibri"/>
      <family val="2"/>
      <scheme val="minor"/>
    </font>
    <font>
      <sz val="10"/>
      <name val="Arial"/>
    </font>
  </fonts>
  <fills count="4">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s>
  <borders count="9">
    <border>
      <left/>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thin">
        <color indexed="64"/>
      </top>
      <bottom style="double">
        <color indexed="64"/>
      </bottom>
      <diagonal/>
    </border>
    <border>
      <left/>
      <right style="double">
        <color auto="1"/>
      </right>
      <top/>
      <bottom/>
      <diagonal/>
    </border>
    <border>
      <left/>
      <right style="double">
        <color auto="1"/>
      </right>
      <top style="thin">
        <color indexed="64"/>
      </top>
      <bottom/>
      <diagonal/>
    </border>
    <border>
      <left/>
      <right style="double">
        <color auto="1"/>
      </right>
      <top style="thin">
        <color indexed="64"/>
      </top>
      <bottom style="double">
        <color indexed="64"/>
      </bottom>
      <diagonal/>
    </border>
    <border>
      <left/>
      <right style="double">
        <color indexed="64"/>
      </right>
      <top style="double">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63">
    <xf numFmtId="0" fontId="0" fillId="0" borderId="0" xfId="0"/>
    <xf numFmtId="0" fontId="2" fillId="0" borderId="0" xfId="0" applyFont="1"/>
    <xf numFmtId="0" fontId="3" fillId="0" borderId="0" xfId="0" applyFont="1"/>
    <xf numFmtId="164" fontId="2" fillId="0" borderId="0" xfId="1" applyNumberFormat="1" applyFont="1"/>
    <xf numFmtId="164" fontId="2" fillId="0" borderId="0" xfId="0" applyNumberFormat="1" applyFont="1"/>
    <xf numFmtId="0" fontId="5" fillId="2" borderId="0" xfId="0" applyFont="1" applyFill="1"/>
    <xf numFmtId="0" fontId="4" fillId="0" borderId="0" xfId="0" applyFont="1"/>
    <xf numFmtId="0" fontId="4" fillId="2" borderId="1" xfId="0" applyFont="1" applyFill="1" applyBorder="1" applyAlignment="1">
      <alignment vertical="center"/>
    </xf>
    <xf numFmtId="0" fontId="3" fillId="2" borderId="1" xfId="0" applyFont="1" applyFill="1" applyBorder="1" applyAlignment="1">
      <alignment horizontal="center" vertical="center" wrapText="1"/>
    </xf>
    <xf numFmtId="164" fontId="3" fillId="0" borderId="0" xfId="1" applyNumberFormat="1" applyFont="1"/>
    <xf numFmtId="0" fontId="3" fillId="3"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4" fillId="3" borderId="1" xfId="0" applyFont="1" applyFill="1" applyBorder="1" applyAlignment="1">
      <alignment vertical="center"/>
    </xf>
    <xf numFmtId="0" fontId="3" fillId="3" borderId="2" xfId="0" applyFont="1" applyFill="1" applyBorder="1" applyAlignment="1">
      <alignment horizontal="center" vertical="center" wrapText="1"/>
    </xf>
    <xf numFmtId="43" fontId="2" fillId="0" borderId="0" xfId="1" applyFont="1"/>
    <xf numFmtId="165" fontId="2" fillId="0" borderId="0" xfId="1" applyNumberFormat="1" applyFont="1"/>
    <xf numFmtId="164" fontId="2" fillId="0" borderId="3" xfId="1" applyNumberFormat="1" applyFont="1" applyBorder="1"/>
    <xf numFmtId="164" fontId="3" fillId="0" borderId="4" xfId="1" applyNumberFormat="1" applyFont="1" applyBorder="1"/>
    <xf numFmtId="9" fontId="4" fillId="0" borderId="0" xfId="2" applyFont="1"/>
    <xf numFmtId="164" fontId="3" fillId="0" borderId="3" xfId="0" applyNumberFormat="1" applyFont="1" applyBorder="1"/>
    <xf numFmtId="164" fontId="3" fillId="0" borderId="4" xfId="0" applyNumberFormat="1" applyFont="1" applyBorder="1"/>
    <xf numFmtId="164" fontId="2" fillId="0" borderId="5" xfId="0" applyNumberFormat="1" applyFont="1" applyBorder="1"/>
    <xf numFmtId="164" fontId="3" fillId="0" borderId="6" xfId="0" applyNumberFormat="1" applyFont="1" applyBorder="1"/>
    <xf numFmtId="164" fontId="3" fillId="0" borderId="7" xfId="0" applyNumberFormat="1" applyFont="1" applyBorder="1"/>
    <xf numFmtId="0" fontId="2" fillId="0" borderId="5" xfId="0" applyFont="1" applyBorder="1"/>
    <xf numFmtId="43" fontId="2" fillId="0" borderId="5" xfId="1" applyFont="1" applyBorder="1"/>
    <xf numFmtId="165" fontId="3" fillId="0" borderId="0" xfId="1" applyNumberFormat="1" applyFont="1"/>
    <xf numFmtId="164" fontId="3" fillId="0" borderId="3" xfId="1" applyNumberFormat="1" applyFont="1" applyBorder="1"/>
    <xf numFmtId="164" fontId="3" fillId="0" borderId="0" xfId="1" applyNumberFormat="1" applyFont="1" applyBorder="1"/>
    <xf numFmtId="0" fontId="3" fillId="3" borderId="0" xfId="0" applyFont="1" applyFill="1" applyAlignment="1">
      <alignment horizontal="center"/>
    </xf>
    <xf numFmtId="0" fontId="2" fillId="2" borderId="0" xfId="0" applyFont="1" applyFill="1"/>
    <xf numFmtId="0" fontId="2" fillId="2" borderId="5" xfId="0" applyFont="1" applyFill="1" applyBorder="1"/>
    <xf numFmtId="0" fontId="3" fillId="2" borderId="2" xfId="0" applyFont="1" applyFill="1" applyBorder="1" applyAlignment="1">
      <alignment horizontal="center" vertical="center" wrapText="1"/>
    </xf>
    <xf numFmtId="164" fontId="2" fillId="0" borderId="5" xfId="1" applyNumberFormat="1" applyFont="1" applyBorder="1"/>
    <xf numFmtId="164" fontId="3" fillId="0" borderId="5" xfId="1" applyNumberFormat="1" applyFont="1" applyBorder="1"/>
    <xf numFmtId="164" fontId="3" fillId="0" borderId="6" xfId="1" applyNumberFormat="1" applyFont="1" applyBorder="1"/>
    <xf numFmtId="164" fontId="2" fillId="0" borderId="6" xfId="1" applyNumberFormat="1" applyFont="1" applyBorder="1"/>
    <xf numFmtId="164" fontId="3" fillId="0" borderId="7" xfId="1" applyNumberFormat="1" applyFont="1" applyBorder="1"/>
    <xf numFmtId="164" fontId="2" fillId="0" borderId="8" xfId="1" applyNumberFormat="1" applyFont="1" applyBorder="1"/>
    <xf numFmtId="165" fontId="3" fillId="0" borderId="5" xfId="1" applyNumberFormat="1" applyFont="1" applyBorder="1"/>
    <xf numFmtId="0" fontId="3" fillId="0" borderId="0" xfId="0" applyFont="1" applyAlignment="1">
      <alignment horizontal="left"/>
    </xf>
    <xf numFmtId="164" fontId="2" fillId="0" borderId="0" xfId="1" applyNumberFormat="1" applyFont="1" applyBorder="1"/>
    <xf numFmtId="166" fontId="2" fillId="0" borderId="0" xfId="2" applyNumberFormat="1" applyFont="1"/>
    <xf numFmtId="166" fontId="2" fillId="0" borderId="5" xfId="2" applyNumberFormat="1" applyFont="1" applyBorder="1"/>
    <xf numFmtId="166" fontId="3" fillId="0" borderId="3" xfId="2" applyNumberFormat="1" applyFont="1" applyBorder="1"/>
    <xf numFmtId="166" fontId="3" fillId="0" borderId="6" xfId="2" applyNumberFormat="1" applyFont="1" applyBorder="1"/>
    <xf numFmtId="166" fontId="3" fillId="0" borderId="4" xfId="2" applyNumberFormat="1" applyFont="1" applyBorder="1"/>
    <xf numFmtId="166" fontId="3" fillId="0" borderId="7" xfId="2" applyNumberFormat="1" applyFont="1" applyBorder="1"/>
    <xf numFmtId="0" fontId="2" fillId="0" borderId="8" xfId="0" applyFont="1" applyBorder="1"/>
    <xf numFmtId="166" fontId="3" fillId="0" borderId="4" xfId="0" applyNumberFormat="1" applyFont="1" applyBorder="1"/>
    <xf numFmtId="166" fontId="3" fillId="0" borderId="7" xfId="0" applyNumberFormat="1" applyFont="1" applyBorder="1"/>
    <xf numFmtId="9" fontId="4" fillId="0" borderId="0" xfId="2" applyFont="1" applyBorder="1"/>
    <xf numFmtId="9" fontId="4" fillId="0" borderId="5" xfId="2" applyFont="1" applyBorder="1"/>
    <xf numFmtId="166" fontId="0" fillId="0" borderId="0" xfId="2" applyNumberFormat="1" applyFont="1"/>
    <xf numFmtId="0" fontId="3" fillId="2" borderId="1" xfId="0" applyFont="1" applyFill="1" applyBorder="1"/>
    <xf numFmtId="0" fontId="0" fillId="0" borderId="0" xfId="1" applyNumberFormat="1" applyFont="1"/>
    <xf numFmtId="0" fontId="0" fillId="0" borderId="0" xfId="1" applyNumberFormat="1" applyFont="1" applyAlignment="1">
      <alignment horizontal="center"/>
    </xf>
    <xf numFmtId="164" fontId="3" fillId="0" borderId="0" xfId="0" applyNumberFormat="1" applyFont="1"/>
    <xf numFmtId="164" fontId="3" fillId="0" borderId="5" xfId="0" applyNumberFormat="1" applyFont="1" applyBorder="1"/>
    <xf numFmtId="166" fontId="4" fillId="0" borderId="0" xfId="2" applyNumberFormat="1" applyFont="1" applyBorder="1"/>
    <xf numFmtId="166" fontId="4" fillId="0" borderId="5" xfId="2" applyNumberFormat="1" applyFont="1" applyBorder="1"/>
    <xf numFmtId="164" fontId="2" fillId="0" borderId="3" xfId="0" applyNumberFormat="1" applyFont="1" applyBorder="1"/>
    <xf numFmtId="166" fontId="4" fillId="0" borderId="0" xfId="2" applyNumberFormat="1" applyFont="1"/>
  </cellXfs>
  <cellStyles count="4">
    <cellStyle name="Comma" xfId="1" builtinId="3"/>
    <cellStyle name="Normal" xfId="0" builtinId="0"/>
    <cellStyle name="Normal 2" xfId="3" xr:uid="{35E0FCBD-91AA-7B46-B4D5-4D8BB1AD388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'Income Statements'!$A$135</c:f>
              <c:strCache>
                <c:ptCount val="1"/>
                <c:pt idx="0">
                  <c:v>Operating Income</c:v>
                </c:pt>
              </c:strCache>
            </c:strRef>
          </c:tx>
          <c:spPr>
            <a:solidFill>
              <a:schemeClr val="accent1"/>
            </a:solidFill>
            <a:ln>
              <a:noFill/>
            </a:ln>
            <a:effectLst/>
          </c:spPr>
          <c:invertIfNegative val="0"/>
          <c:cat>
            <c:strRef>
              <c:f>'Income Statements'!$B$134:$L$134</c:f>
              <c:strCache>
                <c:ptCount val="11"/>
                <c:pt idx="0">
                  <c:v>1H 2022</c:v>
                </c:pt>
                <c:pt idx="1">
                  <c:v>2021</c:v>
                </c:pt>
                <c:pt idx="2">
                  <c:v>2020</c:v>
                </c:pt>
                <c:pt idx="3">
                  <c:v>2019</c:v>
                </c:pt>
                <c:pt idx="4">
                  <c:v>2018</c:v>
                </c:pt>
                <c:pt idx="5">
                  <c:v>2017</c:v>
                </c:pt>
                <c:pt idx="6">
                  <c:v>2016</c:v>
                </c:pt>
                <c:pt idx="7">
                  <c:v>2015</c:v>
                </c:pt>
                <c:pt idx="8">
                  <c:v>2014</c:v>
                </c:pt>
                <c:pt idx="9">
                  <c:v>2013</c:v>
                </c:pt>
                <c:pt idx="10">
                  <c:v>2012</c:v>
                </c:pt>
              </c:strCache>
            </c:strRef>
          </c:cat>
          <c:val>
            <c:numRef>
              <c:f>'Income Statements'!$B$135:$L$135</c:f>
              <c:numCache>
                <c:formatCode>_(* #,##0_);_(* \(#,##0\);_(* "-"??_);_(@_)</c:formatCode>
                <c:ptCount val="11"/>
                <c:pt idx="0">
                  <c:v>4872</c:v>
                </c:pt>
                <c:pt idx="1">
                  <c:v>9338</c:v>
                </c:pt>
                <c:pt idx="2">
                  <c:v>7834</c:v>
                </c:pt>
                <c:pt idx="3">
                  <c:v>8554</c:v>
                </c:pt>
                <c:pt idx="4">
                  <c:v>8517</c:v>
                </c:pt>
                <c:pt idx="5">
                  <c:v>8106</c:v>
                </c:pt>
                <c:pt idx="6">
                  <c:v>7243</c:v>
                </c:pt>
                <c:pt idx="7">
                  <c:v>8052</c:v>
                </c:pt>
                <c:pt idx="8">
                  <c:v>8753</c:v>
                </c:pt>
                <c:pt idx="9">
                  <c:v>7446</c:v>
                </c:pt>
                <c:pt idx="10">
                  <c:v>6745</c:v>
                </c:pt>
              </c:numCache>
            </c:numRef>
          </c:val>
          <c:extLst>
            <c:ext xmlns:c16="http://schemas.microsoft.com/office/drawing/2014/chart" uri="{C3380CC4-5D6E-409C-BE32-E72D297353CC}">
              <c16:uniqueId val="{00000000-FC6C-BE41-8A70-815B2449C8A2}"/>
            </c:ext>
          </c:extLst>
        </c:ser>
        <c:ser>
          <c:idx val="1"/>
          <c:order val="1"/>
          <c:tx>
            <c:strRef>
              <c:f>'Income Statements'!$A$136</c:f>
              <c:strCache>
                <c:ptCount val="1"/>
                <c:pt idx="0">
                  <c:v>Net Income</c:v>
                </c:pt>
              </c:strCache>
            </c:strRef>
          </c:tx>
          <c:spPr>
            <a:solidFill>
              <a:schemeClr val="accent2"/>
            </a:solidFill>
            <a:ln>
              <a:noFill/>
            </a:ln>
            <a:effectLst/>
          </c:spPr>
          <c:invertIfNegative val="0"/>
          <c:cat>
            <c:strRef>
              <c:f>'Income Statements'!$B$134:$L$134</c:f>
              <c:strCache>
                <c:ptCount val="11"/>
                <c:pt idx="0">
                  <c:v>1H 2022</c:v>
                </c:pt>
                <c:pt idx="1">
                  <c:v>2021</c:v>
                </c:pt>
                <c:pt idx="2">
                  <c:v>2020</c:v>
                </c:pt>
                <c:pt idx="3">
                  <c:v>2019</c:v>
                </c:pt>
                <c:pt idx="4">
                  <c:v>2018</c:v>
                </c:pt>
                <c:pt idx="5">
                  <c:v>2017</c:v>
                </c:pt>
                <c:pt idx="6">
                  <c:v>2016</c:v>
                </c:pt>
                <c:pt idx="7">
                  <c:v>2015</c:v>
                </c:pt>
                <c:pt idx="8">
                  <c:v>2014</c:v>
                </c:pt>
                <c:pt idx="9">
                  <c:v>2013</c:v>
                </c:pt>
                <c:pt idx="10">
                  <c:v>2012</c:v>
                </c:pt>
              </c:strCache>
            </c:strRef>
          </c:cat>
          <c:val>
            <c:numRef>
              <c:f>'Income Statements'!$B$136:$L$136</c:f>
              <c:numCache>
                <c:formatCode>_(* #,##0_);_(* \(#,##0\);_(* "-"??_);_(@_)</c:formatCode>
                <c:ptCount val="11"/>
                <c:pt idx="0">
                  <c:v>3465</c:v>
                </c:pt>
                <c:pt idx="1">
                  <c:v>6523</c:v>
                </c:pt>
                <c:pt idx="2">
                  <c:v>5349</c:v>
                </c:pt>
                <c:pt idx="3">
                  <c:v>5919</c:v>
                </c:pt>
                <c:pt idx="4">
                  <c:v>5966</c:v>
                </c:pt>
                <c:pt idx="5">
                  <c:v>10712</c:v>
                </c:pt>
                <c:pt idx="6">
                  <c:v>4233</c:v>
                </c:pt>
                <c:pt idx="7">
                  <c:v>4772</c:v>
                </c:pt>
                <c:pt idx="8">
                  <c:v>5180</c:v>
                </c:pt>
                <c:pt idx="9">
                  <c:v>4388</c:v>
                </c:pt>
                <c:pt idx="10">
                  <c:v>3943</c:v>
                </c:pt>
              </c:numCache>
            </c:numRef>
          </c:val>
          <c:extLst>
            <c:ext xmlns:c16="http://schemas.microsoft.com/office/drawing/2014/chart" uri="{C3380CC4-5D6E-409C-BE32-E72D297353CC}">
              <c16:uniqueId val="{00000001-FC6C-BE41-8A70-815B2449C8A2}"/>
            </c:ext>
          </c:extLst>
        </c:ser>
        <c:dLbls>
          <c:showLegendKey val="0"/>
          <c:showVal val="0"/>
          <c:showCatName val="0"/>
          <c:showSerName val="0"/>
          <c:showPercent val="0"/>
          <c:showBubbleSize val="0"/>
        </c:dLbls>
        <c:gapWidth val="219"/>
        <c:overlap val="-27"/>
        <c:axId val="2095521968"/>
        <c:axId val="2003466192"/>
      </c:barChart>
      <c:catAx>
        <c:axId val="2095521968"/>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003466192"/>
        <c:crosses val="autoZero"/>
        <c:auto val="1"/>
        <c:lblAlgn val="ctr"/>
        <c:lblOffset val="100"/>
        <c:noMultiLvlLbl val="0"/>
      </c:catAx>
      <c:valAx>
        <c:axId val="2003466192"/>
        <c:scaling>
          <c:orientation val="minMax"/>
        </c:scaling>
        <c:delete val="0"/>
        <c:axPos val="r"/>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0955219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n-US" sz="2400"/>
              <a:t>2021</a:t>
            </a:r>
            <a:r>
              <a:rPr lang="en-US" sz="2400" baseline="0"/>
              <a:t> </a:t>
            </a:r>
            <a:r>
              <a:rPr lang="en-US" sz="2400"/>
              <a:t>Revenue by Category</a:t>
            </a:r>
          </a:p>
        </c:rich>
      </c:tx>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9B5-1A49-BA1C-ACFDFDC3B71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9B5-1A49-BA1C-ACFDFDC3B71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9B5-1A49-BA1C-ACFDFDC3B71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9B5-1A49-BA1C-ACFDFDC3B714}"/>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9B5-1A49-BA1C-ACFDFDC3B714}"/>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89B5-1A49-BA1C-ACFDFDC3B714}"/>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89B5-1A49-BA1C-ACFDFDC3B714}"/>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89B5-1A49-BA1C-ACFDFDC3B714}"/>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89B5-1A49-BA1C-ACFDFDC3B714}"/>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89B5-1A49-BA1C-ACFDFDC3B714}"/>
              </c:ext>
            </c:extLst>
          </c:dPt>
          <c:dLbls>
            <c:dLbl>
              <c:idx val="0"/>
              <c:layout>
                <c:manualLayout>
                  <c:x val="7.6394194041252868E-3"/>
                  <c:y val="3.543743078626799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B5-1A49-BA1C-ACFDFDC3B714}"/>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89B5-1A49-BA1C-ACFDFDC3B714}"/>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89B5-1A49-BA1C-ACFDFDC3B714}"/>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4-89B5-1A49-BA1C-ACFDFDC3B714}"/>
                </c:ext>
              </c:extLst>
            </c:dLbl>
            <c:dLbl>
              <c:idx val="4"/>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89B5-1A49-BA1C-ACFDFDC3B714}"/>
                </c:ext>
              </c:extLst>
            </c:dLbl>
            <c:dLbl>
              <c:idx val="5"/>
              <c:layout>
                <c:manualLayout>
                  <c:x val="-1.5278838808250685E-2"/>
                  <c:y val="0"/>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9B5-1A49-BA1C-ACFDFDC3B714}"/>
                </c:ext>
              </c:extLst>
            </c:dLbl>
            <c:dLbl>
              <c:idx val="6"/>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89B5-1A49-BA1C-ACFDFDC3B714}"/>
                </c:ext>
              </c:extLst>
            </c:dLbl>
            <c:dLbl>
              <c:idx val="7"/>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8-89B5-1A49-BA1C-ACFDFDC3B714}"/>
                </c:ext>
              </c:extLst>
            </c:dLbl>
            <c:dLbl>
              <c:idx val="8"/>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89B5-1A49-BA1C-ACFDFDC3B714}"/>
                </c:ext>
              </c:extLst>
            </c:dLbl>
            <c:dLbl>
              <c:idx val="9"/>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A-89B5-1A49-BA1C-ACFDFDC3B71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('Income Statements'!$A$49:$A$52,'Income Statements'!$A$55:$A$58,'Income Statements'!$A$61:$A$62)</c:f>
              <c:strCache>
                <c:ptCount val="10"/>
                <c:pt idx="0">
                  <c:v>  Grain &amp; grain products</c:v>
                </c:pt>
                <c:pt idx="1">
                  <c:v>  Fertilizer</c:v>
                </c:pt>
                <c:pt idx="2">
                  <c:v>  Food &amp; refrigerated</c:v>
                </c:pt>
                <c:pt idx="3">
                  <c:v>  Coal &amp; renewables</c:v>
                </c:pt>
                <c:pt idx="4">
                  <c:v>  Industrial chemicals &amp; plastics</c:v>
                </c:pt>
                <c:pt idx="5">
                  <c:v>  Metals &amp; minerals</c:v>
                </c:pt>
                <c:pt idx="6">
                  <c:v>  Forest products</c:v>
                </c:pt>
                <c:pt idx="7">
                  <c:v>  Energy &amp; specialized markets</c:v>
                </c:pt>
                <c:pt idx="8">
                  <c:v>  Automotive</c:v>
                </c:pt>
                <c:pt idx="9">
                  <c:v>  Intermodal</c:v>
                </c:pt>
              </c:strCache>
            </c:strRef>
          </c:cat>
          <c:val>
            <c:numRef>
              <c:f>('Income Statements'!$D$49:$D$52,'Income Statements'!$D$55:$D$58,'Income Statements'!$D$61:$D$62)</c:f>
              <c:numCache>
                <c:formatCode>_(* #,##0_);_(* \(#,##0\);_(* "-"??_);_(@_)</c:formatCode>
                <c:ptCount val="10"/>
                <c:pt idx="0">
                  <c:v>3181</c:v>
                </c:pt>
                <c:pt idx="1">
                  <c:v>697</c:v>
                </c:pt>
                <c:pt idx="2">
                  <c:v>998</c:v>
                </c:pt>
                <c:pt idx="3">
                  <c:v>1780</c:v>
                </c:pt>
                <c:pt idx="4">
                  <c:v>1943</c:v>
                </c:pt>
                <c:pt idx="5">
                  <c:v>1811</c:v>
                </c:pt>
                <c:pt idx="6">
                  <c:v>1357</c:v>
                </c:pt>
                <c:pt idx="7">
                  <c:v>2212</c:v>
                </c:pt>
                <c:pt idx="8">
                  <c:v>1761</c:v>
                </c:pt>
                <c:pt idx="9">
                  <c:v>4504</c:v>
                </c:pt>
              </c:numCache>
            </c:numRef>
          </c:val>
          <c:extLst>
            <c:ext xmlns:c16="http://schemas.microsoft.com/office/drawing/2014/chart" uri="{C3380CC4-5D6E-409C-BE32-E72D297353CC}">
              <c16:uniqueId val="{00000000-89B5-1A49-BA1C-ACFDFDC3B714}"/>
            </c:ext>
          </c:extLst>
        </c:ser>
        <c:dLbls>
          <c:dLblPos val="outEnd"/>
          <c:showLegendKey val="0"/>
          <c:showVal val="0"/>
          <c:showCatName val="0"/>
          <c:showSerName val="0"/>
          <c:showPercent val="1"/>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r>
              <a:rPr lang="en-US" sz="2400"/>
              <a:t>Union Pacific</a:t>
            </a:r>
            <a:r>
              <a:rPr lang="en-US" sz="2400" baseline="0"/>
              <a:t>'s</a:t>
            </a:r>
            <a:r>
              <a:rPr lang="en-US" sz="2400"/>
              <a:t> Operating Ratio (1992 to 2021)</a:t>
            </a:r>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'Operating Ratio (1992-2021)'!$A$2:$A$31</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'Operating Ratio (1992-2021)'!$B$2:$B$31</c:f>
              <c:numCache>
                <c:formatCode>0.0%</c:formatCode>
                <c:ptCount val="30"/>
                <c:pt idx="0">
                  <c:v>0.79</c:v>
                </c:pt>
                <c:pt idx="1">
                  <c:v>0.79100000000000004</c:v>
                </c:pt>
                <c:pt idx="2">
                  <c:v>0.77900000000000003</c:v>
                </c:pt>
                <c:pt idx="3">
                  <c:v>0.78100000000000003</c:v>
                </c:pt>
                <c:pt idx="4">
                  <c:v>0.79100000000000004</c:v>
                </c:pt>
                <c:pt idx="5">
                  <c:v>0.874</c:v>
                </c:pt>
                <c:pt idx="6">
                  <c:v>0.95399999999999996</c:v>
                </c:pt>
                <c:pt idx="7">
                  <c:v>0.82</c:v>
                </c:pt>
                <c:pt idx="8">
                  <c:v>0.82299999999999995</c:v>
                </c:pt>
                <c:pt idx="9">
                  <c:v>0.81399999999999995</c:v>
                </c:pt>
                <c:pt idx="10">
                  <c:v>0.79800000000000004</c:v>
                </c:pt>
                <c:pt idx="11">
                  <c:v>0.81499999999999995</c:v>
                </c:pt>
                <c:pt idx="12">
                  <c:v>0.89400000000000002</c:v>
                </c:pt>
                <c:pt idx="13">
                  <c:v>0.86799999999999999</c:v>
                </c:pt>
                <c:pt idx="14">
                  <c:v>0.81599999999999995</c:v>
                </c:pt>
                <c:pt idx="15">
                  <c:v>0.79300000000000004</c:v>
                </c:pt>
                <c:pt idx="16">
                  <c:v>0.77400000000000002</c:v>
                </c:pt>
                <c:pt idx="17">
                  <c:v>0.76100000000000001</c:v>
                </c:pt>
                <c:pt idx="18">
                  <c:v>0.70599999999999996</c:v>
                </c:pt>
                <c:pt idx="19">
                  <c:v>0.70699999999999996</c:v>
                </c:pt>
                <c:pt idx="20">
                  <c:v>0.67800000000000005</c:v>
                </c:pt>
                <c:pt idx="21">
                  <c:v>0.66100000000000003</c:v>
                </c:pt>
                <c:pt idx="22">
                  <c:v>0.63500000000000001</c:v>
                </c:pt>
                <c:pt idx="23">
                  <c:v>0.63100000000000001</c:v>
                </c:pt>
                <c:pt idx="24">
                  <c:v>0.63700000000000001</c:v>
                </c:pt>
                <c:pt idx="25">
                  <c:v>0.61799999999999999</c:v>
                </c:pt>
                <c:pt idx="26">
                  <c:v>0.627</c:v>
                </c:pt>
                <c:pt idx="27">
                  <c:v>0.60599999999999998</c:v>
                </c:pt>
                <c:pt idx="28">
                  <c:v>0.59899999999999998</c:v>
                </c:pt>
                <c:pt idx="29">
                  <c:v>0.57199999999999995</c:v>
                </c:pt>
              </c:numCache>
            </c:numRef>
          </c:val>
          <c:smooth val="0"/>
          <c:extLst>
            <c:ext xmlns:c16="http://schemas.microsoft.com/office/drawing/2014/chart" uri="{C3380CC4-5D6E-409C-BE32-E72D297353CC}">
              <c16:uniqueId val="{00000000-3217-514A-924B-64FD7AB992AF}"/>
            </c:ext>
          </c:extLst>
        </c:ser>
        <c:dLbls>
          <c:showLegendKey val="0"/>
          <c:showVal val="0"/>
          <c:showCatName val="0"/>
          <c:showSerName val="0"/>
          <c:showPercent val="0"/>
          <c:showBubbleSize val="0"/>
        </c:dLbls>
        <c:smooth val="0"/>
        <c:axId val="2036094384"/>
        <c:axId val="2036292992"/>
      </c:lineChart>
      <c:catAx>
        <c:axId val="203609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036292992"/>
        <c:crosses val="autoZero"/>
        <c:auto val="1"/>
        <c:lblAlgn val="ctr"/>
        <c:lblOffset val="100"/>
        <c:noMultiLvlLbl val="0"/>
      </c:catAx>
      <c:valAx>
        <c:axId val="2036292992"/>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036094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12700</xdr:colOff>
      <xdr:row>51</xdr:row>
      <xdr:rowOff>12700</xdr:rowOff>
    </xdr:to>
    <xdr:sp macro="" textlink="">
      <xdr:nvSpPr>
        <xdr:cNvPr id="2" name="TextBox 1">
          <a:extLst>
            <a:ext uri="{FF2B5EF4-FFF2-40B4-BE49-F238E27FC236}">
              <a16:creationId xmlns:a16="http://schemas.microsoft.com/office/drawing/2014/main" id="{942C67A1-3B4B-7842-AA2F-1684EE5ECE2C}"/>
            </a:ext>
          </a:extLst>
        </xdr:cNvPr>
        <xdr:cNvSpPr txBox="1"/>
      </xdr:nvSpPr>
      <xdr:spPr>
        <a:xfrm>
          <a:off x="0" y="0"/>
          <a:ext cx="14046200" cy="1037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u="sng">
              <a:solidFill>
                <a:schemeClr val="dk1"/>
              </a:solidFill>
              <a:effectLst/>
              <a:latin typeface="+mn-lt"/>
              <a:ea typeface="+mn-ea"/>
              <a:cs typeface="+mn-cs"/>
            </a:rPr>
            <a:t>Union Pacific Corporation</a:t>
          </a:r>
        </a:p>
        <a:p>
          <a:endParaRPr lang="en-US" sz="1800" b="1" u="sng">
            <a:solidFill>
              <a:schemeClr val="dk1"/>
            </a:solidFill>
            <a:effectLst/>
            <a:latin typeface="+mn-lt"/>
            <a:ea typeface="+mn-ea"/>
            <a:cs typeface="+mn-cs"/>
          </a:endParaRPr>
        </a:p>
        <a:p>
          <a:r>
            <a:rPr lang="en-US" sz="1800" b="1" u="none">
              <a:solidFill>
                <a:schemeClr val="dk1"/>
              </a:solidFill>
              <a:effectLst/>
              <a:latin typeface="+mn-lt"/>
              <a:ea typeface="+mn-ea"/>
              <a:cs typeface="+mn-cs"/>
            </a:rPr>
            <a:t>September</a:t>
          </a:r>
          <a:r>
            <a:rPr lang="en-US" sz="1800" b="1" u="none" baseline="0">
              <a:solidFill>
                <a:schemeClr val="dk1"/>
              </a:solidFill>
              <a:effectLst/>
              <a:latin typeface="+mn-lt"/>
              <a:ea typeface="+mn-ea"/>
              <a:cs typeface="+mn-cs"/>
            </a:rPr>
            <a:t> 2022</a:t>
          </a:r>
        </a:p>
        <a:p>
          <a:endParaRPr lang="en-US" sz="1800" b="1" u="none" baseline="0">
            <a:solidFill>
              <a:schemeClr val="dk1"/>
            </a:solidFill>
            <a:effectLst/>
            <a:latin typeface="+mn-lt"/>
            <a:ea typeface="+mn-ea"/>
            <a:cs typeface="+mn-cs"/>
          </a:endParaRPr>
        </a:p>
        <a:p>
          <a:r>
            <a:rPr lang="en-US" sz="1600" b="1" u="none" baseline="0">
              <a:solidFill>
                <a:schemeClr val="dk1"/>
              </a:solidFill>
              <a:effectLst/>
              <a:latin typeface="+mn-lt"/>
              <a:ea typeface="+mn-ea"/>
              <a:cs typeface="+mn-cs"/>
            </a:rPr>
            <a:t>TERMS OF USE</a:t>
          </a:r>
          <a:endParaRPr lang="en-US" sz="1600" b="1" u="none">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 Copyright 2022 by The Rational Walk LLC. All rights reserved. </a:t>
          </a:r>
        </a:p>
        <a:p>
          <a:endParaRPr lang="en-US" sz="1400"/>
        </a:p>
        <a:p>
          <a:r>
            <a:rPr lang="en-US" sz="1400" b="1">
              <a:solidFill>
                <a:schemeClr val="dk1"/>
              </a:solidFill>
              <a:effectLst/>
              <a:latin typeface="+mn-lt"/>
              <a:ea typeface="+mn-ea"/>
              <a:cs typeface="+mn-cs"/>
            </a:rPr>
            <a:t>This data contained in this spreadsheet is part of a series of business profiles published by The Rational Walk, LLC. </a:t>
          </a:r>
        </a:p>
        <a:p>
          <a:endParaRPr lang="en-US" sz="1400"/>
        </a:p>
        <a:p>
          <a:r>
            <a:rPr lang="en-US" sz="1400" b="1">
              <a:solidFill>
                <a:schemeClr val="dk1"/>
              </a:solidFill>
              <a:effectLst/>
              <a:latin typeface="+mn-lt"/>
              <a:ea typeface="+mn-ea"/>
              <a:cs typeface="+mn-cs"/>
            </a:rPr>
            <a:t>The purpose of a business profile is to provide readers with information regarding a company’s business model and financial results. Business profiles do not provide intrinsic value estimates regarding whether the securities related to the business are attractive investments. Reports are meant to provide background information for educational purposes. </a:t>
          </a:r>
        </a:p>
        <a:p>
          <a:endParaRPr lang="en-US" sz="1400"/>
        </a:p>
        <a:p>
          <a:r>
            <a:rPr lang="en-US" sz="1400">
              <a:solidFill>
                <a:schemeClr val="dk1"/>
              </a:solidFill>
              <a:effectLst/>
              <a:latin typeface="+mn-lt"/>
              <a:ea typeface="+mn-ea"/>
              <a:cs typeface="+mn-cs"/>
            </a:rPr>
            <a:t>The Rational Walk LLC is not a registered investment advisor.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All content is strictly protected by United States copyright laws.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information contained in this report is based on sources considered to be reliable, but no guarantees are made regarding accuracy. No warranties are given as to the accuracy or completeness of this analysis. All links to internet sites listed in this publication were valid at the time of publication but may change or become invalid in the future. No assurance can be given regarding the reliability of data contained on these websites.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Note that data in this spreadsheet has been hand entered into Excel from SEC filings and other sources. I do this to gain</a:t>
          </a:r>
          <a:r>
            <a:rPr lang="en-US" sz="1400" baseline="0">
              <a:solidFill>
                <a:schemeClr val="dk1"/>
              </a:solidFill>
              <a:effectLst/>
              <a:latin typeface="+mn-lt"/>
              <a:ea typeface="+mn-ea"/>
              <a:cs typeface="+mn-cs"/>
            </a:rPr>
            <a:t> a better understanding of the company, but hand entering data comes with the risk of error. Although I endeavor to check the data multiple times to increase accuracy, no assurances can be provided that the spreadsheet is free from error.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Opinion and conclusions contained within this report are effective at the date of the report and future circumstances could cause the publisher of the report to arrive at different conclusions. No duty whatsoever exists to provide updates to readers of this report at a later date if future developments change the publisher’s opinions or conclusions. </a:t>
          </a:r>
        </a:p>
        <a:p>
          <a:endParaRPr lang="en-US" sz="1400"/>
        </a:p>
        <a:p>
          <a:r>
            <a:rPr lang="en-US" sz="1400">
              <a:solidFill>
                <a:schemeClr val="dk1"/>
              </a:solidFill>
              <a:effectLst/>
              <a:latin typeface="+mn-lt"/>
              <a:ea typeface="+mn-ea"/>
              <a:cs typeface="+mn-cs"/>
            </a:rPr>
            <a:t>At the date of this report, individuals associated with The Rational Walk LLC does not own shares of Union Pacific but</a:t>
          </a:r>
          <a:r>
            <a:rPr lang="en-US" sz="1400" baseline="0">
              <a:solidFill>
                <a:schemeClr val="dk1"/>
              </a:solidFill>
              <a:effectLst/>
              <a:latin typeface="+mn-lt"/>
              <a:ea typeface="+mn-ea"/>
              <a:cs typeface="+mn-cs"/>
            </a:rPr>
            <a:t> m</a:t>
          </a:r>
          <a:r>
            <a:rPr lang="en-US" sz="1400">
              <a:solidFill>
                <a:schemeClr val="dk1"/>
              </a:solidFill>
              <a:effectLst/>
              <a:latin typeface="+mn-lt"/>
              <a:ea typeface="+mn-ea"/>
              <a:cs typeface="+mn-cs"/>
            </a:rPr>
            <a:t>ay buy or sell shares at any time, in any quantity, and for any reason without any disclosure to readers of this report. </a:t>
          </a:r>
          <a:endParaRPr lang="en-US" sz="1400"/>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The Rational Walk </a:t>
          </a:r>
          <a:r>
            <a:rPr lang="en-US" sz="1400">
              <a:solidFill>
                <a:schemeClr val="dk1"/>
              </a:solidFill>
              <a:effectLst/>
              <a:latin typeface="+mn-lt"/>
              <a:ea typeface="+mn-ea"/>
              <a:cs typeface="+mn-cs"/>
            </a:rPr>
            <a:t>was founded in 2009. Over a thousand articles have been published over the past thirteen years primarily on topics related to investing and personal finance. In addition, over one hundred books have been reviewed over the years. The Rational Walk’s extensive coverage of Berkshire Hathaway has been mentioned in several news articles. The Rational Walk website and full archive may be accessed at rationalwalk.com. </a:t>
          </a:r>
          <a:endParaRPr lang="en-US" sz="1400"/>
        </a:p>
        <a:p>
          <a:endParaRPr lang="en-US" sz="1400"/>
        </a:p>
        <a:p>
          <a:r>
            <a:rPr lang="en-US" sz="1400" b="1">
              <a:solidFill>
                <a:schemeClr val="dk1"/>
              </a:solidFill>
              <a:effectLst/>
              <a:latin typeface="+mn-lt"/>
              <a:ea typeface="+mn-ea"/>
              <a:cs typeface="+mn-cs"/>
            </a:rPr>
            <a:t>Rational Reflections </a:t>
          </a:r>
          <a:r>
            <a:rPr lang="en-US" sz="1400">
              <a:solidFill>
                <a:schemeClr val="dk1"/>
              </a:solidFill>
              <a:effectLst/>
              <a:latin typeface="+mn-lt"/>
              <a:ea typeface="+mn-ea"/>
              <a:cs typeface="+mn-cs"/>
            </a:rPr>
            <a:t>is a newsletter published by The Rational Walk LLC. The Weekly Digest contains original content and curated links to articles, podcasts, videos, and other content with a high signal-to-noise ratio. Weekly Digest is free. In addition, Rational Reflections publishes profiles of businesses which are distributed to paying subscribers. While there is no set publication schedule for business profiles, subscribers should expect to receive at least twelve profiles per year. </a:t>
          </a:r>
        </a:p>
        <a:p>
          <a:endParaRPr lang="en-US" sz="1400"/>
        </a:p>
        <a:p>
          <a:r>
            <a:rPr lang="en-US" sz="1400" b="1">
              <a:solidFill>
                <a:schemeClr val="dk1"/>
              </a:solidFill>
              <a:effectLst/>
              <a:latin typeface="+mn-lt"/>
              <a:ea typeface="+mn-ea"/>
              <a:cs typeface="+mn-cs"/>
            </a:rPr>
            <a:t>The subscription price for Rational Reflections is $10 per month or $120 per year. </a:t>
          </a:r>
          <a:r>
            <a:rPr lang="en-US" sz="14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Please direct any inquiries regarding this publication to administrator@rationalwalk.com. </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1339850</xdr:colOff>
      <xdr:row>138</xdr:row>
      <xdr:rowOff>234950</xdr:rowOff>
    </xdr:from>
    <xdr:to>
      <xdr:col>9</xdr:col>
      <xdr:colOff>114300</xdr:colOff>
      <xdr:row>160</xdr:row>
      <xdr:rowOff>25400</xdr:rowOff>
    </xdr:to>
    <xdr:graphicFrame macro="">
      <xdr:nvGraphicFramePr>
        <xdr:cNvPr id="6" name="Chart 5">
          <a:extLst>
            <a:ext uri="{FF2B5EF4-FFF2-40B4-BE49-F238E27FC236}">
              <a16:creationId xmlns:a16="http://schemas.microsoft.com/office/drawing/2014/main" id="{7DC6F386-AB71-F2CF-5FA2-F91D66549E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387350</xdr:colOff>
      <xdr:row>45</xdr:row>
      <xdr:rowOff>120650</xdr:rowOff>
    </xdr:from>
    <xdr:to>
      <xdr:col>18</xdr:col>
      <xdr:colOff>0</xdr:colOff>
      <xdr:row>69</xdr:row>
      <xdr:rowOff>12700</xdr:rowOff>
    </xdr:to>
    <xdr:graphicFrame macro="">
      <xdr:nvGraphicFramePr>
        <xdr:cNvPr id="2" name="Chart 1">
          <a:extLst>
            <a:ext uri="{FF2B5EF4-FFF2-40B4-BE49-F238E27FC236}">
              <a16:creationId xmlns:a16="http://schemas.microsoft.com/office/drawing/2014/main" id="{D1B4D1BE-1413-FBA7-6BFD-8329894502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xdr:colOff>
      <xdr:row>1</xdr:row>
      <xdr:rowOff>0</xdr:rowOff>
    </xdr:from>
    <xdr:to>
      <xdr:col>15</xdr:col>
      <xdr:colOff>0</xdr:colOff>
      <xdr:row>26</xdr:row>
      <xdr:rowOff>177800</xdr:rowOff>
    </xdr:to>
    <xdr:graphicFrame macro="">
      <xdr:nvGraphicFramePr>
        <xdr:cNvPr id="4" name="Chart 3">
          <a:extLst>
            <a:ext uri="{FF2B5EF4-FFF2-40B4-BE49-F238E27FC236}">
              <a16:creationId xmlns:a16="http://schemas.microsoft.com/office/drawing/2014/main" id="{A619160E-B03D-0D92-9DCA-22B703BE29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F189-F813-0E49-A3B4-EE9815EDBDAF}">
  <dimension ref="A1"/>
  <sheetViews>
    <sheetView tabSelected="1" workbookViewId="0">
      <selection activeCell="H56" sqref="H56"/>
    </sheetView>
  </sheetViews>
  <sheetFormatPr baseColWidth="10" defaultRowHeight="16" x14ac:dyDescent="0.2"/>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CD354-A3FB-C746-8BEB-FF70AE196F38}">
  <sheetPr codeName="Sheet2"/>
  <dimension ref="A1:P97"/>
  <sheetViews>
    <sheetView zoomScaleNormal="100" workbookViewId="0"/>
  </sheetViews>
  <sheetFormatPr baseColWidth="10" defaultRowHeight="19" x14ac:dyDescent="0.25"/>
  <cols>
    <col min="1" max="1" width="56.83203125" style="1" bestFit="1" customWidth="1"/>
    <col min="2" max="12" width="13.1640625" style="1" customWidth="1"/>
    <col min="13" max="16384" width="10.83203125" style="1"/>
  </cols>
  <sheetData>
    <row r="1" spans="1:16" ht="24" x14ac:dyDescent="0.3">
      <c r="A1" s="5" t="s">
        <v>5</v>
      </c>
    </row>
    <row r="2" spans="1:16" x14ac:dyDescent="0.25">
      <c r="A2" s="6" t="s">
        <v>9</v>
      </c>
    </row>
    <row r="3" spans="1:16" x14ac:dyDescent="0.25">
      <c r="A3" s="7" t="s">
        <v>1</v>
      </c>
      <c r="B3" s="11">
        <v>44742</v>
      </c>
      <c r="C3" s="11">
        <v>44561</v>
      </c>
      <c r="D3" s="11">
        <v>44196</v>
      </c>
      <c r="E3" s="11">
        <v>43830</v>
      </c>
      <c r="F3" s="11">
        <v>43465</v>
      </c>
      <c r="G3" s="11">
        <v>43100</v>
      </c>
      <c r="H3" s="11">
        <v>42735</v>
      </c>
      <c r="I3" s="11">
        <v>42369</v>
      </c>
      <c r="J3" s="11">
        <v>42004</v>
      </c>
      <c r="K3" s="11">
        <v>41639</v>
      </c>
      <c r="L3" s="11">
        <v>41274</v>
      </c>
    </row>
    <row r="4" spans="1:16" x14ac:dyDescent="0.25">
      <c r="A4" s="2" t="s">
        <v>10</v>
      </c>
      <c r="B4" s="3"/>
      <c r="C4" s="3"/>
      <c r="D4" s="3"/>
      <c r="E4" s="3"/>
      <c r="F4" s="3"/>
      <c r="G4" s="3"/>
      <c r="H4" s="3"/>
      <c r="I4" s="3"/>
      <c r="J4" s="3"/>
      <c r="K4" s="3"/>
      <c r="L4" s="3"/>
    </row>
    <row r="5" spans="1:16" x14ac:dyDescent="0.25">
      <c r="A5" s="1" t="s">
        <v>11</v>
      </c>
      <c r="B5" s="3"/>
      <c r="C5" s="3"/>
      <c r="D5" s="3"/>
      <c r="E5" s="3"/>
      <c r="F5" s="3"/>
      <c r="G5" s="3"/>
      <c r="H5" s="3"/>
      <c r="I5" s="3"/>
      <c r="J5" s="3"/>
      <c r="K5" s="3"/>
      <c r="L5" s="3"/>
    </row>
    <row r="6" spans="1:16" x14ac:dyDescent="0.25">
      <c r="A6" s="1" t="s">
        <v>12</v>
      </c>
      <c r="B6" s="3">
        <v>788</v>
      </c>
      <c r="C6" s="3">
        <v>960</v>
      </c>
      <c r="D6" s="3">
        <v>1799</v>
      </c>
      <c r="E6" s="3">
        <v>831</v>
      </c>
      <c r="F6" s="3">
        <v>1273</v>
      </c>
      <c r="G6" s="3">
        <v>1275</v>
      </c>
      <c r="H6" s="3">
        <v>1277</v>
      </c>
      <c r="I6" s="3">
        <v>1391</v>
      </c>
      <c r="J6" s="3">
        <v>1586</v>
      </c>
      <c r="K6" s="3">
        <v>1432</v>
      </c>
      <c r="L6" s="3">
        <v>1063</v>
      </c>
    </row>
    <row r="7" spans="1:16" x14ac:dyDescent="0.25">
      <c r="A7" s="1" t="s">
        <v>13</v>
      </c>
      <c r="B7" s="3">
        <v>46</v>
      </c>
      <c r="C7" s="3">
        <v>46</v>
      </c>
      <c r="D7" s="3">
        <v>60</v>
      </c>
      <c r="E7" s="3">
        <v>60</v>
      </c>
      <c r="F7" s="3">
        <v>60</v>
      </c>
      <c r="G7" s="3">
        <v>90</v>
      </c>
      <c r="H7" s="3">
        <v>60</v>
      </c>
      <c r="I7" s="3">
        <v>0</v>
      </c>
      <c r="J7" s="3">
        <v>0</v>
      </c>
      <c r="K7" s="3">
        <v>0</v>
      </c>
      <c r="L7" s="3">
        <v>0</v>
      </c>
    </row>
    <row r="8" spans="1:16" x14ac:dyDescent="0.25">
      <c r="A8" s="1" t="s">
        <v>14</v>
      </c>
      <c r="B8" s="3">
        <v>2052</v>
      </c>
      <c r="C8" s="3">
        <v>1722</v>
      </c>
      <c r="D8" s="3">
        <v>1505</v>
      </c>
      <c r="E8" s="3">
        <v>1595</v>
      </c>
      <c r="F8" s="3">
        <v>1755</v>
      </c>
      <c r="G8" s="3">
        <v>1493</v>
      </c>
      <c r="H8" s="3">
        <v>1258</v>
      </c>
      <c r="I8" s="3">
        <v>1356</v>
      </c>
      <c r="J8" s="3">
        <v>1611</v>
      </c>
      <c r="K8" s="3">
        <v>1414</v>
      </c>
      <c r="L8" s="3">
        <v>1331</v>
      </c>
      <c r="M8" s="3"/>
      <c r="N8" s="3"/>
      <c r="O8" s="3"/>
      <c r="P8" s="3"/>
    </row>
    <row r="9" spans="1:16" x14ac:dyDescent="0.25">
      <c r="A9" s="1" t="s">
        <v>15</v>
      </c>
      <c r="B9" s="3">
        <v>790</v>
      </c>
      <c r="C9" s="3">
        <v>621</v>
      </c>
      <c r="D9" s="3">
        <v>638</v>
      </c>
      <c r="E9" s="3">
        <v>751</v>
      </c>
      <c r="F9" s="3">
        <v>742</v>
      </c>
      <c r="G9" s="3">
        <v>749</v>
      </c>
      <c r="H9" s="3">
        <v>717</v>
      </c>
      <c r="I9" s="3">
        <v>736</v>
      </c>
      <c r="J9" s="3">
        <v>712</v>
      </c>
      <c r="K9" s="3">
        <v>653</v>
      </c>
      <c r="L9" s="3">
        <v>660</v>
      </c>
      <c r="M9" s="3"/>
      <c r="N9" s="3"/>
      <c r="O9" s="3"/>
      <c r="P9" s="3"/>
    </row>
    <row r="10" spans="1:16" x14ac:dyDescent="0.25">
      <c r="A10" s="1" t="s">
        <v>42</v>
      </c>
      <c r="B10" s="3">
        <v>0</v>
      </c>
      <c r="C10" s="3">
        <v>0</v>
      </c>
      <c r="D10" s="3">
        <v>0</v>
      </c>
      <c r="E10" s="3">
        <v>0</v>
      </c>
      <c r="F10" s="3">
        <v>0</v>
      </c>
      <c r="G10" s="3">
        <v>0</v>
      </c>
      <c r="H10" s="3">
        <v>0</v>
      </c>
      <c r="I10" s="3">
        <v>0</v>
      </c>
      <c r="J10" s="3">
        <v>277</v>
      </c>
      <c r="K10" s="3">
        <v>268</v>
      </c>
      <c r="L10" s="3">
        <v>263</v>
      </c>
      <c r="M10" s="3"/>
      <c r="N10" s="3"/>
      <c r="O10" s="3"/>
      <c r="P10" s="3"/>
    </row>
    <row r="11" spans="1:16" x14ac:dyDescent="0.25">
      <c r="A11" s="1" t="s">
        <v>16</v>
      </c>
      <c r="B11" s="3">
        <v>300</v>
      </c>
      <c r="C11" s="3">
        <v>202</v>
      </c>
      <c r="D11" s="3">
        <v>212</v>
      </c>
      <c r="E11" s="3">
        <v>222</v>
      </c>
      <c r="F11" s="3">
        <v>333</v>
      </c>
      <c r="G11" s="3">
        <v>399</v>
      </c>
      <c r="H11" s="3">
        <v>284</v>
      </c>
      <c r="I11" s="3">
        <v>647</v>
      </c>
      <c r="J11" s="3">
        <v>493</v>
      </c>
      <c r="K11" s="3">
        <v>223</v>
      </c>
      <c r="L11" s="3">
        <v>297</v>
      </c>
      <c r="M11" s="3"/>
      <c r="N11" s="3"/>
      <c r="O11" s="3"/>
      <c r="P11" s="3"/>
    </row>
    <row r="12" spans="1:16" x14ac:dyDescent="0.25">
      <c r="A12" s="1" t="s">
        <v>17</v>
      </c>
      <c r="B12" s="16">
        <f t="shared" ref="B12:J12" si="0">SUM(B6:B11)</f>
        <v>3976</v>
      </c>
      <c r="C12" s="16">
        <f t="shared" si="0"/>
        <v>3551</v>
      </c>
      <c r="D12" s="16">
        <f t="shared" si="0"/>
        <v>4214</v>
      </c>
      <c r="E12" s="16">
        <f t="shared" si="0"/>
        <v>3459</v>
      </c>
      <c r="F12" s="16">
        <f t="shared" si="0"/>
        <v>4163</v>
      </c>
      <c r="G12" s="16">
        <f t="shared" si="0"/>
        <v>4006</v>
      </c>
      <c r="H12" s="16">
        <f t="shared" si="0"/>
        <v>3596</v>
      </c>
      <c r="I12" s="16">
        <f t="shared" si="0"/>
        <v>4130</v>
      </c>
      <c r="J12" s="16">
        <f t="shared" si="0"/>
        <v>4679</v>
      </c>
      <c r="K12" s="16">
        <f t="shared" ref="K12:L12" si="1">SUM(K6:K11)</f>
        <v>3990</v>
      </c>
      <c r="L12" s="16">
        <f t="shared" si="1"/>
        <v>3614</v>
      </c>
      <c r="M12" s="3"/>
      <c r="N12" s="3"/>
      <c r="O12" s="3"/>
      <c r="P12" s="3"/>
    </row>
    <row r="13" spans="1:16" x14ac:dyDescent="0.25">
      <c r="A13" s="1" t="s">
        <v>18</v>
      </c>
      <c r="B13" s="3">
        <v>2287</v>
      </c>
      <c r="C13" s="3">
        <v>2241</v>
      </c>
      <c r="D13" s="3">
        <v>2164</v>
      </c>
      <c r="E13" s="3">
        <v>2050</v>
      </c>
      <c r="F13" s="3">
        <v>1912</v>
      </c>
      <c r="G13" s="3">
        <v>1809</v>
      </c>
      <c r="H13" s="3">
        <v>1457</v>
      </c>
      <c r="I13" s="3">
        <v>1410</v>
      </c>
      <c r="J13" s="3">
        <v>1390</v>
      </c>
      <c r="K13" s="3">
        <v>1321</v>
      </c>
      <c r="L13" s="3">
        <v>1259</v>
      </c>
      <c r="M13" s="3"/>
      <c r="N13" s="3"/>
      <c r="O13" s="3"/>
      <c r="P13" s="3"/>
    </row>
    <row r="14" spans="1:16" x14ac:dyDescent="0.25">
      <c r="A14" s="1" t="s">
        <v>19</v>
      </c>
      <c r="B14" s="3">
        <v>55315</v>
      </c>
      <c r="C14" s="3">
        <v>54871</v>
      </c>
      <c r="D14" s="3">
        <v>54161</v>
      </c>
      <c r="E14" s="3">
        <v>53916</v>
      </c>
      <c r="F14" s="3">
        <v>52679</v>
      </c>
      <c r="G14" s="3">
        <v>51605</v>
      </c>
      <c r="H14" s="3">
        <v>50389</v>
      </c>
      <c r="I14" s="3">
        <v>48866</v>
      </c>
      <c r="J14" s="3">
        <v>46272</v>
      </c>
      <c r="K14" s="3">
        <v>43749</v>
      </c>
      <c r="L14" s="3">
        <v>41997</v>
      </c>
      <c r="M14" s="3"/>
      <c r="N14" s="3"/>
      <c r="O14" s="3"/>
      <c r="P14" s="3"/>
    </row>
    <row r="15" spans="1:16" x14ac:dyDescent="0.25">
      <c r="A15" s="1" t="s">
        <v>20</v>
      </c>
      <c r="B15" s="3">
        <v>1706</v>
      </c>
      <c r="C15" s="3">
        <v>1787</v>
      </c>
      <c r="D15" s="3">
        <v>1610</v>
      </c>
      <c r="E15" s="3">
        <v>1812</v>
      </c>
      <c r="F15" s="3">
        <v>0</v>
      </c>
      <c r="G15" s="3">
        <v>0</v>
      </c>
      <c r="H15" s="3">
        <v>0</v>
      </c>
      <c r="I15" s="3">
        <v>0</v>
      </c>
      <c r="J15" s="3">
        <v>0</v>
      </c>
      <c r="K15" s="3">
        <v>0</v>
      </c>
      <c r="L15" s="3">
        <v>0</v>
      </c>
      <c r="M15" s="3"/>
      <c r="N15" s="3"/>
      <c r="O15" s="3"/>
      <c r="P15" s="3"/>
    </row>
    <row r="16" spans="1:16" x14ac:dyDescent="0.25">
      <c r="A16" s="1" t="s">
        <v>21</v>
      </c>
      <c r="B16" s="3">
        <v>1156</v>
      </c>
      <c r="C16" s="3">
        <v>1075</v>
      </c>
      <c r="D16" s="3">
        <v>249</v>
      </c>
      <c r="E16" s="3">
        <v>436</v>
      </c>
      <c r="F16" s="3">
        <v>393</v>
      </c>
      <c r="G16" s="3">
        <v>386</v>
      </c>
      <c r="H16" s="3">
        <v>276</v>
      </c>
      <c r="I16" s="3">
        <v>194</v>
      </c>
      <c r="J16" s="3">
        <v>375</v>
      </c>
      <c r="K16" s="3">
        <v>671</v>
      </c>
      <c r="L16" s="3">
        <v>283</v>
      </c>
      <c r="M16" s="3"/>
      <c r="N16" s="3"/>
      <c r="O16" s="3"/>
      <c r="P16" s="3"/>
    </row>
    <row r="17" spans="1:16" ht="20" thickBot="1" x14ac:dyDescent="0.3">
      <c r="A17" s="2" t="s">
        <v>22</v>
      </c>
      <c r="B17" s="17">
        <f>SUM(B12:B16)</f>
        <v>64440</v>
      </c>
      <c r="C17" s="17">
        <f t="shared" ref="C17:L17" si="2">SUM(C12:C16)</f>
        <v>63525</v>
      </c>
      <c r="D17" s="17">
        <f t="shared" si="2"/>
        <v>62398</v>
      </c>
      <c r="E17" s="17">
        <f t="shared" si="2"/>
        <v>61673</v>
      </c>
      <c r="F17" s="17">
        <f t="shared" si="2"/>
        <v>59147</v>
      </c>
      <c r="G17" s="17">
        <f t="shared" si="2"/>
        <v>57806</v>
      </c>
      <c r="H17" s="17">
        <f t="shared" si="2"/>
        <v>55718</v>
      </c>
      <c r="I17" s="17">
        <f t="shared" si="2"/>
        <v>54600</v>
      </c>
      <c r="J17" s="17">
        <f t="shared" si="2"/>
        <v>52716</v>
      </c>
      <c r="K17" s="17">
        <f t="shared" si="2"/>
        <v>49731</v>
      </c>
      <c r="L17" s="17">
        <f t="shared" si="2"/>
        <v>47153</v>
      </c>
      <c r="M17" s="3"/>
      <c r="N17" s="3"/>
      <c r="O17" s="3"/>
      <c r="P17" s="3"/>
    </row>
    <row r="18" spans="1:16" ht="20" thickTop="1" x14ac:dyDescent="0.25">
      <c r="A18" s="2" t="s">
        <v>23</v>
      </c>
      <c r="B18" s="3"/>
      <c r="C18" s="3"/>
      <c r="D18" s="3"/>
      <c r="E18" s="3"/>
      <c r="F18" s="3"/>
      <c r="G18" s="3"/>
      <c r="H18" s="3"/>
      <c r="I18" s="3"/>
      <c r="J18" s="3"/>
      <c r="K18" s="3"/>
      <c r="L18" s="3"/>
      <c r="M18" s="3"/>
      <c r="N18" s="3"/>
      <c r="O18" s="3"/>
      <c r="P18" s="3"/>
    </row>
    <row r="19" spans="1:16" x14ac:dyDescent="0.25">
      <c r="A19" s="1" t="s">
        <v>24</v>
      </c>
      <c r="B19" s="3"/>
      <c r="C19" s="3"/>
      <c r="D19" s="3"/>
      <c r="E19" s="3"/>
      <c r="F19" s="3"/>
      <c r="G19" s="3"/>
      <c r="H19" s="3"/>
      <c r="I19" s="3"/>
      <c r="J19" s="3"/>
      <c r="K19" s="3"/>
      <c r="L19" s="3"/>
      <c r="M19" s="3"/>
      <c r="N19" s="3"/>
      <c r="O19" s="3"/>
      <c r="P19" s="3"/>
    </row>
    <row r="20" spans="1:16" x14ac:dyDescent="0.25">
      <c r="A20" s="1" t="s">
        <v>25</v>
      </c>
      <c r="B20" s="3">
        <v>3668</v>
      </c>
      <c r="C20" s="3">
        <v>3578</v>
      </c>
      <c r="D20" s="3">
        <v>3104</v>
      </c>
      <c r="E20" s="3">
        <v>3094</v>
      </c>
      <c r="F20" s="3">
        <v>3160</v>
      </c>
      <c r="G20" s="3">
        <v>3139</v>
      </c>
      <c r="H20" s="3">
        <v>2882</v>
      </c>
      <c r="I20" s="3">
        <v>2612</v>
      </c>
      <c r="J20" s="3">
        <v>3303</v>
      </c>
      <c r="K20" s="3">
        <v>3086</v>
      </c>
      <c r="L20" s="3">
        <v>2923</v>
      </c>
      <c r="M20" s="3"/>
      <c r="N20" s="3"/>
      <c r="O20" s="3"/>
      <c r="P20" s="3"/>
    </row>
    <row r="21" spans="1:16" x14ac:dyDescent="0.25">
      <c r="A21" s="1" t="s">
        <v>26</v>
      </c>
      <c r="B21" s="3">
        <v>2334</v>
      </c>
      <c r="C21" s="3">
        <v>2166</v>
      </c>
      <c r="D21" s="3">
        <v>1069</v>
      </c>
      <c r="E21" s="3">
        <v>1257</v>
      </c>
      <c r="F21" s="3">
        <v>1466</v>
      </c>
      <c r="G21" s="3">
        <v>800</v>
      </c>
      <c r="H21" s="3">
        <v>758</v>
      </c>
      <c r="I21" s="3">
        <v>594</v>
      </c>
      <c r="J21" s="3">
        <v>462</v>
      </c>
      <c r="K21" s="3">
        <v>705</v>
      </c>
      <c r="L21" s="3">
        <v>196</v>
      </c>
      <c r="M21" s="3"/>
      <c r="N21" s="3"/>
      <c r="O21" s="3"/>
      <c r="P21" s="3"/>
    </row>
    <row r="22" spans="1:16" x14ac:dyDescent="0.25">
      <c r="A22" s="1" t="s">
        <v>27</v>
      </c>
      <c r="B22" s="16">
        <f>SUM(B20:B21)</f>
        <v>6002</v>
      </c>
      <c r="C22" s="16">
        <f t="shared" ref="C22:L22" si="3">SUM(C20:C21)</f>
        <v>5744</v>
      </c>
      <c r="D22" s="16">
        <f t="shared" si="3"/>
        <v>4173</v>
      </c>
      <c r="E22" s="16">
        <f t="shared" si="3"/>
        <v>4351</v>
      </c>
      <c r="F22" s="16">
        <f t="shared" si="3"/>
        <v>4626</v>
      </c>
      <c r="G22" s="16">
        <f t="shared" si="3"/>
        <v>3939</v>
      </c>
      <c r="H22" s="16">
        <f t="shared" si="3"/>
        <v>3640</v>
      </c>
      <c r="I22" s="16">
        <f t="shared" si="3"/>
        <v>3206</v>
      </c>
      <c r="J22" s="16">
        <f t="shared" si="3"/>
        <v>3765</v>
      </c>
      <c r="K22" s="16">
        <f t="shared" si="3"/>
        <v>3791</v>
      </c>
      <c r="L22" s="16">
        <f t="shared" si="3"/>
        <v>3119</v>
      </c>
      <c r="M22" s="3"/>
      <c r="N22" s="3"/>
      <c r="O22" s="3"/>
      <c r="P22" s="3"/>
    </row>
    <row r="23" spans="1:16" x14ac:dyDescent="0.25">
      <c r="A23" s="1" t="s">
        <v>28</v>
      </c>
      <c r="B23" s="3">
        <v>29673</v>
      </c>
      <c r="C23" s="3">
        <v>27563</v>
      </c>
      <c r="D23" s="3">
        <v>25660</v>
      </c>
      <c r="E23" s="3">
        <v>23943</v>
      </c>
      <c r="F23" s="3">
        <v>20925</v>
      </c>
      <c r="G23" s="3">
        <v>16144</v>
      </c>
      <c r="H23" s="3">
        <v>14249</v>
      </c>
      <c r="I23" s="3">
        <v>13607</v>
      </c>
      <c r="J23" s="3">
        <v>11018</v>
      </c>
      <c r="K23" s="3">
        <v>8872</v>
      </c>
      <c r="L23" s="3">
        <v>8801</v>
      </c>
      <c r="M23" s="3"/>
      <c r="N23" s="3"/>
      <c r="O23" s="3"/>
      <c r="P23" s="3"/>
    </row>
    <row r="24" spans="1:16" x14ac:dyDescent="0.25">
      <c r="A24" s="1" t="s">
        <v>29</v>
      </c>
      <c r="B24" s="3">
        <v>1295</v>
      </c>
      <c r="C24" s="3">
        <v>1429</v>
      </c>
      <c r="D24" s="3">
        <v>1283</v>
      </c>
      <c r="E24" s="3">
        <v>1471</v>
      </c>
      <c r="F24" s="3">
        <v>0</v>
      </c>
      <c r="G24" s="3">
        <v>0</v>
      </c>
      <c r="H24" s="3">
        <v>0</v>
      </c>
      <c r="I24" s="3">
        <v>0</v>
      </c>
      <c r="J24" s="3">
        <v>0</v>
      </c>
      <c r="K24" s="3">
        <v>0</v>
      </c>
      <c r="L24" s="3">
        <v>0</v>
      </c>
      <c r="M24" s="3"/>
      <c r="N24" s="3"/>
      <c r="O24" s="3"/>
      <c r="P24" s="3"/>
    </row>
    <row r="25" spans="1:16" x14ac:dyDescent="0.25">
      <c r="A25" s="1" t="s">
        <v>30</v>
      </c>
      <c r="B25" s="3">
        <v>12777</v>
      </c>
      <c r="C25" s="3">
        <v>12675</v>
      </c>
      <c r="D25" s="3">
        <v>12247</v>
      </c>
      <c r="E25" s="3">
        <v>11992</v>
      </c>
      <c r="F25" s="3">
        <v>11302</v>
      </c>
      <c r="G25" s="3">
        <v>10936</v>
      </c>
      <c r="H25" s="3">
        <v>15996</v>
      </c>
      <c r="I25" s="3">
        <v>15241</v>
      </c>
      <c r="J25" s="3">
        <v>14680</v>
      </c>
      <c r="K25" s="3">
        <v>14163</v>
      </c>
      <c r="L25" s="3">
        <v>13108</v>
      </c>
      <c r="M25" s="3"/>
      <c r="N25" s="3"/>
      <c r="O25" s="3"/>
      <c r="P25" s="3"/>
    </row>
    <row r="26" spans="1:16" x14ac:dyDescent="0.25">
      <c r="A26" s="1" t="s">
        <v>31</v>
      </c>
      <c r="B26" s="3">
        <v>1983</v>
      </c>
      <c r="C26" s="3">
        <v>1953</v>
      </c>
      <c r="D26" s="3">
        <v>2077</v>
      </c>
      <c r="E26" s="3">
        <v>1788</v>
      </c>
      <c r="F26" s="3">
        <v>1871</v>
      </c>
      <c r="G26" s="3">
        <v>1931</v>
      </c>
      <c r="H26" s="3">
        <v>1901</v>
      </c>
      <c r="I26" s="3">
        <v>1844</v>
      </c>
      <c r="J26" s="3">
        <v>2064</v>
      </c>
      <c r="K26" s="3">
        <v>1680</v>
      </c>
      <c r="L26" s="3">
        <v>2248</v>
      </c>
      <c r="M26" s="3"/>
      <c r="N26" s="3"/>
      <c r="O26" s="3"/>
      <c r="P26" s="3"/>
    </row>
    <row r="27" spans="1:16" x14ac:dyDescent="0.25">
      <c r="A27" s="1" t="s">
        <v>32</v>
      </c>
      <c r="B27" s="16">
        <f>SUM(B22:B26)</f>
        <v>51730</v>
      </c>
      <c r="C27" s="16">
        <f t="shared" ref="C27:L27" si="4">SUM(C22:C26)</f>
        <v>49364</v>
      </c>
      <c r="D27" s="16">
        <f t="shared" si="4"/>
        <v>45440</v>
      </c>
      <c r="E27" s="16">
        <f t="shared" si="4"/>
        <v>43545</v>
      </c>
      <c r="F27" s="16">
        <f t="shared" si="4"/>
        <v>38724</v>
      </c>
      <c r="G27" s="16">
        <f t="shared" si="4"/>
        <v>32950</v>
      </c>
      <c r="H27" s="16">
        <f t="shared" si="4"/>
        <v>35786</v>
      </c>
      <c r="I27" s="16">
        <f t="shared" si="4"/>
        <v>33898</v>
      </c>
      <c r="J27" s="16">
        <f t="shared" si="4"/>
        <v>31527</v>
      </c>
      <c r="K27" s="16">
        <f t="shared" si="4"/>
        <v>28506</v>
      </c>
      <c r="L27" s="16">
        <f t="shared" si="4"/>
        <v>27276</v>
      </c>
      <c r="M27" s="3"/>
      <c r="N27" s="3"/>
      <c r="O27" s="3"/>
      <c r="P27" s="3"/>
    </row>
    <row r="28" spans="1:16" x14ac:dyDescent="0.25">
      <c r="A28" s="1" t="s">
        <v>33</v>
      </c>
      <c r="B28" s="3"/>
      <c r="C28" s="3"/>
      <c r="D28" s="3"/>
      <c r="E28" s="3"/>
      <c r="F28" s="3"/>
      <c r="G28" s="3"/>
      <c r="H28" s="3"/>
      <c r="I28" s="3"/>
      <c r="J28" s="3"/>
      <c r="K28" s="3"/>
      <c r="L28" s="3"/>
      <c r="M28" s="3"/>
      <c r="N28" s="3"/>
      <c r="O28" s="3"/>
      <c r="P28" s="3"/>
    </row>
    <row r="29" spans="1:16" x14ac:dyDescent="0.25">
      <c r="A29" s="1" t="s">
        <v>34</v>
      </c>
      <c r="B29" s="3">
        <v>2781</v>
      </c>
      <c r="C29" s="3">
        <v>2781</v>
      </c>
      <c r="D29" s="3">
        <v>2781</v>
      </c>
      <c r="E29" s="3">
        <v>2780</v>
      </c>
      <c r="F29" s="3">
        <v>2779</v>
      </c>
      <c r="G29" s="3">
        <v>2778</v>
      </c>
      <c r="H29" s="3">
        <v>2777</v>
      </c>
      <c r="I29" s="3">
        <v>2776</v>
      </c>
      <c r="J29" s="3">
        <v>2775</v>
      </c>
      <c r="K29" s="3">
        <v>2774</v>
      </c>
      <c r="L29" s="3">
        <v>1386</v>
      </c>
      <c r="M29" s="3"/>
      <c r="N29" s="3"/>
      <c r="O29" s="3"/>
      <c r="P29" s="3"/>
    </row>
    <row r="30" spans="1:16" x14ac:dyDescent="0.25">
      <c r="A30" s="1" t="s">
        <v>35</v>
      </c>
      <c r="B30" s="3">
        <v>5030</v>
      </c>
      <c r="C30" s="3">
        <v>4979</v>
      </c>
      <c r="D30" s="3">
        <v>4864</v>
      </c>
      <c r="E30" s="3">
        <v>4523</v>
      </c>
      <c r="F30" s="3">
        <v>4449</v>
      </c>
      <c r="G30" s="3">
        <v>4476</v>
      </c>
      <c r="H30" s="3">
        <v>4421</v>
      </c>
      <c r="I30" s="3">
        <v>4417</v>
      </c>
      <c r="J30" s="3">
        <v>4321</v>
      </c>
      <c r="K30" s="3">
        <v>4210</v>
      </c>
      <c r="L30" s="3">
        <v>4113</v>
      </c>
      <c r="M30" s="3"/>
      <c r="N30" s="3"/>
      <c r="O30" s="3"/>
      <c r="P30" s="3"/>
    </row>
    <row r="31" spans="1:16" x14ac:dyDescent="0.25">
      <c r="A31" s="1" t="s">
        <v>36</v>
      </c>
      <c r="B31" s="3">
        <v>56958</v>
      </c>
      <c r="C31" s="3">
        <v>55049</v>
      </c>
      <c r="D31" s="3">
        <v>51326</v>
      </c>
      <c r="E31" s="3">
        <v>48605</v>
      </c>
      <c r="F31" s="3">
        <v>45284</v>
      </c>
      <c r="G31" s="3">
        <v>41317</v>
      </c>
      <c r="H31" s="3">
        <v>32587</v>
      </c>
      <c r="I31" s="3">
        <v>30233</v>
      </c>
      <c r="J31" s="3">
        <v>27367</v>
      </c>
      <c r="K31" s="3">
        <v>23901</v>
      </c>
      <c r="L31" s="3">
        <v>22271</v>
      </c>
      <c r="M31" s="3"/>
      <c r="N31" s="3"/>
      <c r="O31" s="3"/>
      <c r="P31" s="3"/>
    </row>
    <row r="32" spans="1:16" x14ac:dyDescent="0.25">
      <c r="A32" s="1" t="s">
        <v>37</v>
      </c>
      <c r="B32" s="3">
        <v>-51218</v>
      </c>
      <c r="C32" s="3">
        <v>-47734</v>
      </c>
      <c r="D32" s="3">
        <v>-40420</v>
      </c>
      <c r="E32" s="3">
        <v>-36424</v>
      </c>
      <c r="F32" s="3">
        <v>-30674</v>
      </c>
      <c r="G32" s="3">
        <v>-22574</v>
      </c>
      <c r="H32" s="3">
        <v>-18581</v>
      </c>
      <c r="I32" s="3">
        <v>-15529</v>
      </c>
      <c r="J32" s="3">
        <v>-12064</v>
      </c>
      <c r="K32" s="3">
        <v>-8910</v>
      </c>
      <c r="L32" s="3">
        <v>-6707</v>
      </c>
      <c r="M32" s="3"/>
      <c r="N32" s="3"/>
      <c r="O32" s="3"/>
      <c r="P32" s="3"/>
    </row>
    <row r="33" spans="1:16" x14ac:dyDescent="0.25">
      <c r="A33" s="1" t="s">
        <v>38</v>
      </c>
      <c r="B33" s="3">
        <v>-841</v>
      </c>
      <c r="C33" s="3">
        <v>-914</v>
      </c>
      <c r="D33" s="3">
        <v>-1593</v>
      </c>
      <c r="E33" s="3">
        <v>-1356</v>
      </c>
      <c r="F33" s="3">
        <v>-1415</v>
      </c>
      <c r="G33" s="3">
        <v>-1141</v>
      </c>
      <c r="H33" s="3">
        <v>-1272</v>
      </c>
      <c r="I33" s="3">
        <v>-1195</v>
      </c>
      <c r="J33" s="3">
        <v>-1210</v>
      </c>
      <c r="K33" s="3">
        <v>-750</v>
      </c>
      <c r="L33" s="3">
        <v>-1186</v>
      </c>
      <c r="M33" s="3"/>
      <c r="N33" s="3"/>
      <c r="O33" s="3"/>
      <c r="P33" s="3"/>
    </row>
    <row r="34" spans="1:16" x14ac:dyDescent="0.25">
      <c r="A34" s="1" t="s">
        <v>39</v>
      </c>
      <c r="B34" s="16">
        <f>SUM(B29:B33)</f>
        <v>12710</v>
      </c>
      <c r="C34" s="16">
        <f t="shared" ref="C34:L34" si="5">SUM(C29:C33)</f>
        <v>14161</v>
      </c>
      <c r="D34" s="16">
        <f t="shared" si="5"/>
        <v>16958</v>
      </c>
      <c r="E34" s="16">
        <f t="shared" si="5"/>
        <v>18128</v>
      </c>
      <c r="F34" s="16">
        <f t="shared" si="5"/>
        <v>20423</v>
      </c>
      <c r="G34" s="16">
        <f t="shared" si="5"/>
        <v>24856</v>
      </c>
      <c r="H34" s="16">
        <f t="shared" si="5"/>
        <v>19932</v>
      </c>
      <c r="I34" s="16">
        <f t="shared" si="5"/>
        <v>20702</v>
      </c>
      <c r="J34" s="16">
        <f t="shared" si="5"/>
        <v>21189</v>
      </c>
      <c r="K34" s="16">
        <f t="shared" si="5"/>
        <v>21225</v>
      </c>
      <c r="L34" s="16">
        <f t="shared" si="5"/>
        <v>19877</v>
      </c>
      <c r="M34" s="3"/>
      <c r="N34" s="3"/>
      <c r="O34" s="3"/>
      <c r="P34" s="3"/>
    </row>
    <row r="35" spans="1:16" ht="20" thickBot="1" x14ac:dyDescent="0.3">
      <c r="A35" s="2" t="s">
        <v>40</v>
      </c>
      <c r="B35" s="17">
        <f>B34+B27</f>
        <v>64440</v>
      </c>
      <c r="C35" s="17">
        <f t="shared" ref="C35:L35" si="6">C34+C27</f>
        <v>63525</v>
      </c>
      <c r="D35" s="17">
        <f t="shared" si="6"/>
        <v>62398</v>
      </c>
      <c r="E35" s="17">
        <f t="shared" si="6"/>
        <v>61673</v>
      </c>
      <c r="F35" s="17">
        <f t="shared" si="6"/>
        <v>59147</v>
      </c>
      <c r="G35" s="17">
        <f t="shared" si="6"/>
        <v>57806</v>
      </c>
      <c r="H35" s="17">
        <f t="shared" si="6"/>
        <v>55718</v>
      </c>
      <c r="I35" s="17">
        <f t="shared" si="6"/>
        <v>54600</v>
      </c>
      <c r="J35" s="17">
        <f t="shared" si="6"/>
        <v>52716</v>
      </c>
      <c r="K35" s="17">
        <f t="shared" si="6"/>
        <v>49731</v>
      </c>
      <c r="L35" s="17">
        <f t="shared" si="6"/>
        <v>47153</v>
      </c>
      <c r="M35" s="3"/>
      <c r="N35" s="3"/>
      <c r="O35" s="3"/>
      <c r="P35" s="3"/>
    </row>
    <row r="36" spans="1:16" ht="20" thickTop="1" x14ac:dyDescent="0.25">
      <c r="B36" s="3">
        <f>B17-B35</f>
        <v>0</v>
      </c>
      <c r="C36" s="3">
        <f t="shared" ref="C36:L36" si="7">C17-C35</f>
        <v>0</v>
      </c>
      <c r="D36" s="3">
        <f t="shared" si="7"/>
        <v>0</v>
      </c>
      <c r="E36" s="3">
        <f t="shared" si="7"/>
        <v>0</v>
      </c>
      <c r="F36" s="3">
        <f t="shared" si="7"/>
        <v>0</v>
      </c>
      <c r="G36" s="3">
        <f t="shared" si="7"/>
        <v>0</v>
      </c>
      <c r="H36" s="3">
        <f t="shared" si="7"/>
        <v>0</v>
      </c>
      <c r="I36" s="3">
        <f t="shared" si="7"/>
        <v>0</v>
      </c>
      <c r="J36" s="3">
        <f t="shared" si="7"/>
        <v>0</v>
      </c>
      <c r="K36" s="3">
        <f t="shared" si="7"/>
        <v>0</v>
      </c>
      <c r="L36" s="3">
        <f t="shared" si="7"/>
        <v>0</v>
      </c>
      <c r="M36" s="3"/>
      <c r="N36" s="3"/>
      <c r="O36" s="3"/>
      <c r="P36" s="3"/>
    </row>
    <row r="37" spans="1:16" x14ac:dyDescent="0.25">
      <c r="A37" s="1" t="s">
        <v>43</v>
      </c>
      <c r="B37" s="15">
        <v>625.168003</v>
      </c>
      <c r="C37" s="15">
        <v>638.84165599999994</v>
      </c>
      <c r="D37" s="15">
        <v>671.35136</v>
      </c>
      <c r="E37" s="15">
        <v>692.10065099999997</v>
      </c>
      <c r="F37" s="15">
        <v>725.05669</v>
      </c>
      <c r="G37" s="15">
        <v>780.91775600000005</v>
      </c>
      <c r="H37" s="15">
        <v>815.82441300000005</v>
      </c>
      <c r="I37" s="15">
        <v>849.21143600000005</v>
      </c>
      <c r="J37" s="15">
        <v>883.36647600000003</v>
      </c>
      <c r="K37" s="15">
        <v>912.00199599999996</v>
      </c>
      <c r="L37" s="15">
        <f>469.465273*2</f>
        <v>938.93054600000005</v>
      </c>
      <c r="M37" s="3"/>
      <c r="N37" s="3"/>
      <c r="O37" s="3"/>
      <c r="P37" s="3"/>
    </row>
    <row r="38" spans="1:16" x14ac:dyDescent="0.25">
      <c r="A38" s="1" t="s">
        <v>41</v>
      </c>
      <c r="B38" s="14">
        <f>B34/B37</f>
        <v>20.330535054590758</v>
      </c>
      <c r="C38" s="14">
        <f t="shared" ref="C38:L38" si="8">C34/C37</f>
        <v>22.166682255297392</v>
      </c>
      <c r="D38" s="14">
        <f t="shared" si="8"/>
        <v>25.259500479748787</v>
      </c>
      <c r="E38" s="14">
        <f t="shared" si="8"/>
        <v>26.192722075621919</v>
      </c>
      <c r="F38" s="14">
        <f t="shared" si="8"/>
        <v>28.167452671873146</v>
      </c>
      <c r="G38" s="14">
        <f t="shared" si="8"/>
        <v>31.829216084568063</v>
      </c>
      <c r="H38" s="14">
        <f t="shared" si="8"/>
        <v>24.431727811018568</v>
      </c>
      <c r="I38" s="14">
        <f t="shared" si="8"/>
        <v>24.377910049718171</v>
      </c>
      <c r="J38" s="14">
        <f t="shared" si="8"/>
        <v>23.986647190808721</v>
      </c>
      <c r="K38" s="14">
        <f t="shared" si="8"/>
        <v>23.272975380637217</v>
      </c>
      <c r="L38" s="14">
        <f t="shared" si="8"/>
        <v>21.169829956730364</v>
      </c>
      <c r="M38" s="3"/>
      <c r="N38" s="3"/>
      <c r="O38" s="3"/>
      <c r="P38" s="3"/>
    </row>
    <row r="39" spans="1:16" x14ac:dyDescent="0.25">
      <c r="A39" s="6" t="s">
        <v>44</v>
      </c>
      <c r="B39" s="18">
        <f>B37/C37-1</f>
        <v>-2.1403821857227112E-2</v>
      </c>
      <c r="C39" s="18">
        <f t="shared" ref="C39:K39" si="9">C37/D37-1</f>
        <v>-4.8424276670862909E-2</v>
      </c>
      <c r="D39" s="18">
        <f t="shared" si="9"/>
        <v>-2.9980163968954199E-2</v>
      </c>
      <c r="E39" s="18">
        <f t="shared" si="9"/>
        <v>-4.5453051402091105E-2</v>
      </c>
      <c r="F39" s="18">
        <f t="shared" si="9"/>
        <v>-7.1532585308509811E-2</v>
      </c>
      <c r="G39" s="18">
        <f t="shared" si="9"/>
        <v>-4.2786972838480097E-2</v>
      </c>
      <c r="H39" s="18">
        <f t="shared" si="9"/>
        <v>-3.9315324293395459E-2</v>
      </c>
      <c r="I39" s="18">
        <f t="shared" si="9"/>
        <v>-3.8664632321863235E-2</v>
      </c>
      <c r="J39" s="18">
        <f t="shared" si="9"/>
        <v>-3.1398527772520279E-2</v>
      </c>
      <c r="K39" s="18">
        <f t="shared" si="9"/>
        <v>-2.868002336777753E-2</v>
      </c>
      <c r="L39" s="3"/>
      <c r="M39" s="3"/>
      <c r="N39" s="3"/>
      <c r="O39" s="3"/>
      <c r="P39" s="3"/>
    </row>
    <row r="40" spans="1:16" x14ac:dyDescent="0.25">
      <c r="B40" s="3"/>
      <c r="C40" s="3"/>
      <c r="D40" s="3"/>
      <c r="E40" s="3"/>
      <c r="F40" s="3"/>
      <c r="G40" s="3"/>
      <c r="H40" s="3"/>
      <c r="I40" s="3"/>
      <c r="J40" s="3"/>
      <c r="K40" s="3"/>
      <c r="L40" s="3"/>
      <c r="M40" s="3"/>
      <c r="N40" s="3"/>
      <c r="O40" s="3"/>
      <c r="P40" s="3"/>
    </row>
    <row r="41" spans="1:16" x14ac:dyDescent="0.25">
      <c r="A41" s="1" t="s">
        <v>46</v>
      </c>
      <c r="B41" s="3">
        <f>B23+B21</f>
        <v>32007</v>
      </c>
      <c r="C41" s="3">
        <f t="shared" ref="C41:L41" si="10">C23+C21</f>
        <v>29729</v>
      </c>
      <c r="D41" s="3">
        <f t="shared" si="10"/>
        <v>26729</v>
      </c>
      <c r="E41" s="3">
        <f t="shared" si="10"/>
        <v>25200</v>
      </c>
      <c r="F41" s="3">
        <f t="shared" si="10"/>
        <v>22391</v>
      </c>
      <c r="G41" s="3">
        <f t="shared" si="10"/>
        <v>16944</v>
      </c>
      <c r="H41" s="3">
        <f t="shared" si="10"/>
        <v>15007</v>
      </c>
      <c r="I41" s="3">
        <f t="shared" si="10"/>
        <v>14201</v>
      </c>
      <c r="J41" s="3">
        <f t="shared" si="10"/>
        <v>11480</v>
      </c>
      <c r="K41" s="3">
        <f t="shared" si="10"/>
        <v>9577</v>
      </c>
      <c r="L41" s="3">
        <f t="shared" si="10"/>
        <v>8997</v>
      </c>
      <c r="M41" s="3"/>
      <c r="N41" s="3"/>
      <c r="O41" s="3"/>
      <c r="P41" s="3"/>
    </row>
    <row r="42" spans="1:16" x14ac:dyDescent="0.25">
      <c r="A42" s="1" t="s">
        <v>47</v>
      </c>
      <c r="B42" s="3">
        <f>B21+B23+B34</f>
        <v>44717</v>
      </c>
      <c r="C42" s="3">
        <f t="shared" ref="C42:L42" si="11">C21+C23+C34</f>
        <v>43890</v>
      </c>
      <c r="D42" s="3">
        <f t="shared" si="11"/>
        <v>43687</v>
      </c>
      <c r="E42" s="3">
        <f t="shared" si="11"/>
        <v>43328</v>
      </c>
      <c r="F42" s="3">
        <f t="shared" si="11"/>
        <v>42814</v>
      </c>
      <c r="G42" s="3">
        <f t="shared" si="11"/>
        <v>41800</v>
      </c>
      <c r="H42" s="3">
        <f t="shared" si="11"/>
        <v>34939</v>
      </c>
      <c r="I42" s="3">
        <f t="shared" si="11"/>
        <v>34903</v>
      </c>
      <c r="J42" s="3">
        <f t="shared" si="11"/>
        <v>32669</v>
      </c>
      <c r="K42" s="3">
        <f t="shared" si="11"/>
        <v>30802</v>
      </c>
      <c r="L42" s="3">
        <f t="shared" si="11"/>
        <v>28874</v>
      </c>
      <c r="M42" s="3"/>
      <c r="N42" s="3"/>
      <c r="O42" s="3"/>
      <c r="P42" s="3"/>
    </row>
    <row r="43" spans="1:16" x14ac:dyDescent="0.25">
      <c r="A43" s="18" t="s">
        <v>45</v>
      </c>
      <c r="B43" s="18">
        <f>B41/B42</f>
        <v>0.71576805241854324</v>
      </c>
      <c r="C43" s="18">
        <f t="shared" ref="C43:L43" si="12">C41/C42</f>
        <v>0.67735247208931415</v>
      </c>
      <c r="D43" s="18">
        <f t="shared" si="12"/>
        <v>0.61182960606129966</v>
      </c>
      <c r="E43" s="18">
        <f t="shared" si="12"/>
        <v>0.58161004431314622</v>
      </c>
      <c r="F43" s="18">
        <f t="shared" si="12"/>
        <v>0.52298313635726634</v>
      </c>
      <c r="G43" s="18">
        <f t="shared" si="12"/>
        <v>0.40535885167464114</v>
      </c>
      <c r="H43" s="18">
        <f t="shared" si="12"/>
        <v>0.42952002060734423</v>
      </c>
      <c r="I43" s="18">
        <f t="shared" si="12"/>
        <v>0.40687046958714151</v>
      </c>
      <c r="J43" s="18">
        <f t="shared" si="12"/>
        <v>0.35140347118062998</v>
      </c>
      <c r="K43" s="18">
        <f t="shared" si="12"/>
        <v>0.31092136874228948</v>
      </c>
      <c r="L43" s="18">
        <f t="shared" si="12"/>
        <v>0.31159520676040731</v>
      </c>
      <c r="M43" s="3"/>
      <c r="N43" s="3"/>
      <c r="O43" s="3"/>
      <c r="P43" s="3"/>
    </row>
    <row r="44" spans="1:16" x14ac:dyDescent="0.25">
      <c r="B44" s="3"/>
      <c r="C44" s="3"/>
      <c r="D44" s="3"/>
      <c r="E44" s="3"/>
      <c r="F44" s="3"/>
      <c r="G44" s="3"/>
      <c r="H44" s="3"/>
      <c r="I44" s="3"/>
      <c r="J44" s="3"/>
      <c r="K44" s="3"/>
      <c r="L44" s="3"/>
      <c r="M44" s="3"/>
      <c r="N44" s="3"/>
      <c r="O44" s="3"/>
      <c r="P44" s="3"/>
    </row>
    <row r="45" spans="1:16" x14ac:dyDescent="0.25">
      <c r="A45" s="2" t="s">
        <v>165</v>
      </c>
      <c r="B45" s="3"/>
      <c r="C45" s="3"/>
      <c r="D45" s="3"/>
      <c r="E45" s="3"/>
      <c r="F45" s="3"/>
      <c r="G45" s="3"/>
      <c r="H45" s="3"/>
      <c r="I45" s="3"/>
      <c r="J45" s="3"/>
      <c r="K45" s="3"/>
      <c r="L45" s="3"/>
      <c r="M45" s="3"/>
      <c r="N45" s="3"/>
      <c r="O45" s="3"/>
      <c r="P45" s="3"/>
    </row>
    <row r="46" spans="1:16" x14ac:dyDescent="0.25">
      <c r="A46" s="2" t="s">
        <v>166</v>
      </c>
      <c r="B46" s="9">
        <v>5333</v>
      </c>
      <c r="C46" s="9">
        <v>5339</v>
      </c>
      <c r="D46" s="9">
        <v>5246</v>
      </c>
      <c r="E46" s="9">
        <v>5276</v>
      </c>
      <c r="F46" s="9">
        <v>5264</v>
      </c>
      <c r="G46" s="9">
        <v>5258</v>
      </c>
      <c r="H46" s="9">
        <v>5220</v>
      </c>
      <c r="I46" s="9">
        <v>5195</v>
      </c>
      <c r="J46" s="9">
        <v>5194</v>
      </c>
      <c r="K46" s="9">
        <v>5120</v>
      </c>
      <c r="L46" s="9">
        <v>5105</v>
      </c>
      <c r="M46" s="3"/>
      <c r="N46" s="3"/>
      <c r="O46" s="3"/>
      <c r="P46" s="3"/>
    </row>
    <row r="47" spans="1:16" x14ac:dyDescent="0.25">
      <c r="A47" s="2" t="s">
        <v>167</v>
      </c>
      <c r="B47" s="3"/>
      <c r="C47" s="3"/>
      <c r="D47" s="3"/>
      <c r="E47" s="3"/>
      <c r="F47" s="3"/>
      <c r="G47" s="3"/>
      <c r="H47" s="3"/>
      <c r="I47" s="3"/>
      <c r="J47" s="3"/>
      <c r="K47" s="3"/>
      <c r="L47" s="3"/>
      <c r="M47" s="3"/>
      <c r="N47" s="3"/>
      <c r="O47" s="3"/>
      <c r="P47" s="3"/>
    </row>
    <row r="48" spans="1:16" x14ac:dyDescent="0.25">
      <c r="A48" s="1" t="s">
        <v>168</v>
      </c>
      <c r="B48" s="3">
        <v>11240</v>
      </c>
      <c r="C48" s="3">
        <v>11136</v>
      </c>
      <c r="D48" s="3">
        <v>10989</v>
      </c>
      <c r="E48" s="3">
        <v>10797</v>
      </c>
      <c r="F48" s="3">
        <v>10629</v>
      </c>
      <c r="G48" s="3">
        <v>10398</v>
      </c>
      <c r="H48" s="3">
        <v>10123</v>
      </c>
      <c r="I48" s="3">
        <v>9741</v>
      </c>
      <c r="J48" s="3">
        <v>9347</v>
      </c>
      <c r="K48" s="3">
        <v>8891</v>
      </c>
      <c r="L48" s="3">
        <v>8464</v>
      </c>
      <c r="M48" s="3"/>
      <c r="N48" s="3"/>
      <c r="O48" s="3"/>
      <c r="P48" s="3"/>
    </row>
    <row r="49" spans="1:16" x14ac:dyDescent="0.25">
      <c r="A49" s="1" t="s">
        <v>153</v>
      </c>
      <c r="B49" s="3">
        <v>7933</v>
      </c>
      <c r="C49" s="3">
        <v>7848</v>
      </c>
      <c r="D49" s="3">
        <v>7720</v>
      </c>
      <c r="E49" s="3">
        <v>7507</v>
      </c>
      <c r="F49" s="3">
        <v>7384</v>
      </c>
      <c r="G49" s="3">
        <v>7251</v>
      </c>
      <c r="H49" s="3">
        <v>7076</v>
      </c>
      <c r="I49" s="3">
        <v>6844</v>
      </c>
      <c r="J49" s="3">
        <v>6652</v>
      </c>
      <c r="K49" s="3">
        <v>6475</v>
      </c>
      <c r="L49" s="3">
        <v>6247</v>
      </c>
      <c r="M49" s="3"/>
      <c r="N49" s="3"/>
      <c r="O49" s="3"/>
      <c r="P49" s="3"/>
    </row>
    <row r="50" spans="1:16" x14ac:dyDescent="0.25">
      <c r="A50" s="1" t="s">
        <v>154</v>
      </c>
      <c r="B50" s="3">
        <v>4237</v>
      </c>
      <c r="C50" s="3">
        <v>4218</v>
      </c>
      <c r="D50" s="3">
        <v>4173</v>
      </c>
      <c r="E50" s="3">
        <v>4083</v>
      </c>
      <c r="F50" s="3">
        <v>3966</v>
      </c>
      <c r="G50" s="3">
        <v>3897</v>
      </c>
      <c r="H50" s="3">
        <v>3812</v>
      </c>
      <c r="I50" s="3">
        <v>3674</v>
      </c>
      <c r="J50" s="3">
        <v>3562</v>
      </c>
      <c r="K50" s="3">
        <v>3450</v>
      </c>
      <c r="L50" s="3">
        <v>3314</v>
      </c>
      <c r="M50" s="3"/>
      <c r="N50" s="3"/>
      <c r="O50" s="3"/>
      <c r="P50" s="3"/>
    </row>
    <row r="51" spans="1:16" x14ac:dyDescent="0.25">
      <c r="A51" s="1" t="s">
        <v>169</v>
      </c>
      <c r="B51" s="3">
        <v>17134</v>
      </c>
      <c r="C51" s="3">
        <v>16936</v>
      </c>
      <c r="D51" s="3">
        <v>16701</v>
      </c>
      <c r="E51" s="3">
        <v>16275</v>
      </c>
      <c r="F51" s="3">
        <v>15818</v>
      </c>
      <c r="G51" s="3">
        <v>15490</v>
      </c>
      <c r="H51" s="3">
        <v>14912</v>
      </c>
      <c r="I51" s="3">
        <v>14353</v>
      </c>
      <c r="J51" s="3">
        <v>13624</v>
      </c>
      <c r="K51" s="3">
        <v>12870</v>
      </c>
      <c r="L51" s="3">
        <v>12223</v>
      </c>
      <c r="M51" s="3"/>
      <c r="N51" s="3"/>
      <c r="O51" s="3"/>
      <c r="P51" s="3"/>
    </row>
    <row r="52" spans="1:16" x14ac:dyDescent="0.25">
      <c r="A52" s="2" t="s">
        <v>170</v>
      </c>
      <c r="B52" s="27">
        <f>SUM(B48:B51)</f>
        <v>40544</v>
      </c>
      <c r="C52" s="27">
        <f t="shared" ref="C52:L52" si="13">SUM(C48:C51)</f>
        <v>40138</v>
      </c>
      <c r="D52" s="27">
        <f t="shared" si="13"/>
        <v>39583</v>
      </c>
      <c r="E52" s="27">
        <f t="shared" si="13"/>
        <v>38662</v>
      </c>
      <c r="F52" s="27">
        <f t="shared" si="13"/>
        <v>37797</v>
      </c>
      <c r="G52" s="27">
        <f t="shared" si="13"/>
        <v>37036</v>
      </c>
      <c r="H52" s="27">
        <f t="shared" si="13"/>
        <v>35923</v>
      </c>
      <c r="I52" s="27">
        <f t="shared" si="13"/>
        <v>34612</v>
      </c>
      <c r="J52" s="27">
        <f t="shared" si="13"/>
        <v>33185</v>
      </c>
      <c r="K52" s="27">
        <f t="shared" si="13"/>
        <v>31686</v>
      </c>
      <c r="L52" s="27">
        <f t="shared" si="13"/>
        <v>30248</v>
      </c>
      <c r="M52" s="3"/>
      <c r="N52" s="3"/>
      <c r="O52" s="3"/>
      <c r="P52" s="3"/>
    </row>
    <row r="53" spans="1:16" x14ac:dyDescent="0.25">
      <c r="A53" s="2" t="s">
        <v>171</v>
      </c>
      <c r="B53" s="3"/>
      <c r="C53" s="3"/>
      <c r="D53" s="3"/>
      <c r="E53" s="3"/>
      <c r="F53" s="3"/>
      <c r="G53" s="3"/>
      <c r="H53" s="3"/>
      <c r="I53" s="3"/>
      <c r="J53" s="3"/>
      <c r="K53" s="3"/>
      <c r="L53" s="3"/>
      <c r="M53" s="3"/>
      <c r="N53" s="3"/>
      <c r="O53" s="3"/>
      <c r="P53" s="3"/>
    </row>
    <row r="54" spans="1:16" x14ac:dyDescent="0.25">
      <c r="A54" s="1" t="s">
        <v>172</v>
      </c>
      <c r="B54" s="3">
        <v>5541</v>
      </c>
      <c r="C54" s="3">
        <v>5592</v>
      </c>
      <c r="D54" s="3">
        <v>5820</v>
      </c>
      <c r="E54" s="3">
        <v>6033</v>
      </c>
      <c r="F54" s="3">
        <v>5931</v>
      </c>
      <c r="G54" s="3">
        <v>5989</v>
      </c>
      <c r="H54" s="3">
        <v>5753</v>
      </c>
      <c r="I54" s="3">
        <v>5301</v>
      </c>
      <c r="J54" s="3">
        <v>4582</v>
      </c>
      <c r="K54" s="3">
        <v>4037</v>
      </c>
      <c r="L54" s="3">
        <v>3976</v>
      </c>
      <c r="M54" s="3"/>
      <c r="N54" s="3"/>
      <c r="O54" s="3"/>
      <c r="P54" s="3"/>
    </row>
    <row r="55" spans="1:16" x14ac:dyDescent="0.25">
      <c r="A55" s="1" t="s">
        <v>173</v>
      </c>
      <c r="B55" s="4">
        <v>1545</v>
      </c>
      <c r="C55" s="4">
        <v>1405</v>
      </c>
      <c r="D55" s="4">
        <v>1329</v>
      </c>
      <c r="E55" s="4">
        <v>1304</v>
      </c>
      <c r="F55" s="4">
        <v>1300</v>
      </c>
      <c r="G55" s="4">
        <v>1272</v>
      </c>
      <c r="H55" s="4">
        <v>1271</v>
      </c>
      <c r="I55" s="4">
        <v>1241</v>
      </c>
      <c r="J55" s="4">
        <v>1148</v>
      </c>
      <c r="K55" s="4">
        <v>1085</v>
      </c>
      <c r="L55" s="4">
        <v>973</v>
      </c>
    </row>
    <row r="56" spans="1:16" x14ac:dyDescent="0.25">
      <c r="A56" s="1" t="s">
        <v>174</v>
      </c>
      <c r="B56" s="4">
        <v>747</v>
      </c>
      <c r="C56" s="4">
        <v>750</v>
      </c>
      <c r="D56" s="4">
        <v>756</v>
      </c>
      <c r="E56" s="4">
        <v>759</v>
      </c>
      <c r="F56" s="4">
        <v>739</v>
      </c>
      <c r="G56" s="4">
        <v>669</v>
      </c>
      <c r="H56" s="4">
        <v>673</v>
      </c>
      <c r="I56" s="4">
        <v>706</v>
      </c>
      <c r="J56" s="4">
        <v>531</v>
      </c>
      <c r="K56" s="4">
        <v>442</v>
      </c>
      <c r="L56" s="4">
        <v>446</v>
      </c>
    </row>
    <row r="57" spans="1:16" x14ac:dyDescent="0.25">
      <c r="A57" s="2" t="s">
        <v>175</v>
      </c>
      <c r="B57" s="19">
        <f>SUM(B54:B56)</f>
        <v>7833</v>
      </c>
      <c r="C57" s="19">
        <f t="shared" ref="C57:L57" si="14">SUM(C54:C56)</f>
        <v>7747</v>
      </c>
      <c r="D57" s="19">
        <f t="shared" si="14"/>
        <v>7905</v>
      </c>
      <c r="E57" s="19">
        <f t="shared" si="14"/>
        <v>8096</v>
      </c>
      <c r="F57" s="19">
        <f t="shared" si="14"/>
        <v>7970</v>
      </c>
      <c r="G57" s="19">
        <f t="shared" si="14"/>
        <v>7930</v>
      </c>
      <c r="H57" s="19">
        <f t="shared" si="14"/>
        <v>7697</v>
      </c>
      <c r="I57" s="19">
        <f t="shared" si="14"/>
        <v>7248</v>
      </c>
      <c r="J57" s="19">
        <f t="shared" si="14"/>
        <v>6261</v>
      </c>
      <c r="K57" s="19">
        <f t="shared" si="14"/>
        <v>5564</v>
      </c>
      <c r="L57" s="19">
        <f t="shared" si="14"/>
        <v>5395</v>
      </c>
    </row>
    <row r="58" spans="1:16" x14ac:dyDescent="0.25">
      <c r="A58" s="1" t="s">
        <v>162</v>
      </c>
      <c r="B58" s="4">
        <v>729</v>
      </c>
      <c r="C58" s="4">
        <v>686</v>
      </c>
      <c r="D58" s="4">
        <v>679</v>
      </c>
      <c r="E58" s="4">
        <v>633</v>
      </c>
      <c r="F58" s="4">
        <v>624</v>
      </c>
      <c r="G58" s="4">
        <v>645</v>
      </c>
      <c r="H58" s="4">
        <v>562</v>
      </c>
      <c r="I58" s="4">
        <v>561</v>
      </c>
      <c r="J58" s="4">
        <v>552</v>
      </c>
      <c r="K58" s="4">
        <v>425</v>
      </c>
      <c r="L58" s="4">
        <v>360</v>
      </c>
    </row>
    <row r="59" spans="1:16" x14ac:dyDescent="0.25">
      <c r="A59" s="1" t="s">
        <v>176</v>
      </c>
      <c r="B59" s="4">
        <v>876</v>
      </c>
      <c r="C59" s="4">
        <v>961</v>
      </c>
      <c r="D59" s="4">
        <v>748</v>
      </c>
      <c r="E59" s="4">
        <v>1249</v>
      </c>
      <c r="F59" s="4">
        <v>1024</v>
      </c>
      <c r="G59" s="4">
        <v>736</v>
      </c>
      <c r="H59" s="4">
        <v>987</v>
      </c>
      <c r="I59" s="4">
        <v>1250</v>
      </c>
      <c r="J59" s="4">
        <v>1080</v>
      </c>
      <c r="K59" s="4">
        <v>954</v>
      </c>
      <c r="L59" s="4">
        <v>889</v>
      </c>
    </row>
    <row r="60" spans="1:16" ht="20" thickBot="1" x14ac:dyDescent="0.3">
      <c r="A60" s="2" t="s">
        <v>177</v>
      </c>
      <c r="B60" s="20">
        <f>B46+B52+SUM(B57:B59)</f>
        <v>55315</v>
      </c>
      <c r="C60" s="20">
        <f t="shared" ref="C60:L60" si="15">C46+C52+SUM(C57:C59)</f>
        <v>54871</v>
      </c>
      <c r="D60" s="20">
        <f t="shared" si="15"/>
        <v>54161</v>
      </c>
      <c r="E60" s="20">
        <f t="shared" si="15"/>
        <v>53916</v>
      </c>
      <c r="F60" s="20">
        <f t="shared" si="15"/>
        <v>52679</v>
      </c>
      <c r="G60" s="20">
        <f t="shared" si="15"/>
        <v>51605</v>
      </c>
      <c r="H60" s="20">
        <f t="shared" si="15"/>
        <v>50389</v>
      </c>
      <c r="I60" s="20">
        <f t="shared" si="15"/>
        <v>48866</v>
      </c>
      <c r="J60" s="20">
        <f t="shared" si="15"/>
        <v>46272</v>
      </c>
      <c r="K60" s="20">
        <f t="shared" si="15"/>
        <v>43749</v>
      </c>
      <c r="L60" s="20">
        <f t="shared" si="15"/>
        <v>41997</v>
      </c>
    </row>
    <row r="61" spans="1:16" ht="20" thickTop="1" x14ac:dyDescent="0.25">
      <c r="B61" s="4"/>
      <c r="C61" s="4"/>
      <c r="D61" s="4"/>
      <c r="E61" s="4"/>
      <c r="F61" s="4"/>
      <c r="G61" s="4"/>
      <c r="H61" s="4"/>
      <c r="I61" s="4"/>
      <c r="J61" s="4"/>
      <c r="K61" s="4"/>
      <c r="L61" s="4"/>
    </row>
    <row r="62" spans="1:16" x14ac:dyDescent="0.25">
      <c r="A62" s="1" t="s">
        <v>178</v>
      </c>
      <c r="B62" s="4">
        <f>'Cash Flow'!B75</f>
        <v>1645</v>
      </c>
      <c r="C62" s="4">
        <f>'Cash Flow'!C75</f>
        <v>2936</v>
      </c>
      <c r="D62" s="4">
        <f>'Cash Flow'!D75</f>
        <v>2927</v>
      </c>
      <c r="E62" s="4">
        <f>'Cash Flow'!E75</f>
        <v>3453</v>
      </c>
      <c r="F62" s="4">
        <f>'Cash Flow'!F75</f>
        <v>3437</v>
      </c>
      <c r="G62" s="4">
        <f>'Cash Flow'!G75</f>
        <v>3238</v>
      </c>
      <c r="H62" s="4">
        <f>'Cash Flow'!H75</f>
        <v>3505</v>
      </c>
      <c r="I62" s="4">
        <f>'Cash Flow'!I75</f>
        <v>4650</v>
      </c>
      <c r="J62" s="4">
        <f>'Cash Flow'!J75</f>
        <v>4346</v>
      </c>
      <c r="K62" s="4">
        <f>'Cash Flow'!K75</f>
        <v>3496</v>
      </c>
      <c r="L62" s="4">
        <f>'Cash Flow'!L75</f>
        <v>3738</v>
      </c>
    </row>
    <row r="63" spans="1:16" x14ac:dyDescent="0.25">
      <c r="A63" s="6" t="s">
        <v>180</v>
      </c>
      <c r="B63" s="18">
        <f>B62/C60</f>
        <v>2.9979406243735306E-2</v>
      </c>
      <c r="C63" s="18">
        <f t="shared" ref="C63:K63" si="16">C62/D60</f>
        <v>5.4208747992097635E-2</v>
      </c>
      <c r="D63" s="18">
        <f t="shared" si="16"/>
        <v>5.4288151940054902E-2</v>
      </c>
      <c r="E63" s="18">
        <f t="shared" si="16"/>
        <v>6.5547941304884297E-2</v>
      </c>
      <c r="F63" s="18">
        <f t="shared" si="16"/>
        <v>6.6602073442495885E-2</v>
      </c>
      <c r="G63" s="18">
        <f t="shared" si="16"/>
        <v>6.426005675841949E-2</v>
      </c>
      <c r="H63" s="18">
        <f t="shared" si="16"/>
        <v>7.1726762984488199E-2</v>
      </c>
      <c r="I63" s="18">
        <f t="shared" si="16"/>
        <v>0.10049273858921162</v>
      </c>
      <c r="J63" s="18">
        <f t="shared" si="16"/>
        <v>9.9339413472307944E-2</v>
      </c>
      <c r="K63" s="18">
        <f t="shared" si="16"/>
        <v>8.3244041241041025E-2</v>
      </c>
      <c r="L63" s="4"/>
    </row>
    <row r="64" spans="1:16" x14ac:dyDescent="0.25">
      <c r="B64" s="4"/>
      <c r="C64" s="4"/>
      <c r="D64" s="4"/>
      <c r="E64" s="4"/>
      <c r="F64" s="4"/>
      <c r="G64" s="4"/>
      <c r="H64" s="4"/>
      <c r="I64" s="4"/>
      <c r="J64" s="4"/>
      <c r="K64" s="4"/>
      <c r="L64" s="4"/>
    </row>
    <row r="65" spans="1:12" x14ac:dyDescent="0.25">
      <c r="A65" s="1" t="s">
        <v>179</v>
      </c>
      <c r="B65" s="3">
        <f>'Cash Flow'!B8</f>
        <v>1114</v>
      </c>
      <c r="C65" s="3">
        <f>'Cash Flow'!C8</f>
        <v>2208</v>
      </c>
      <c r="D65" s="3">
        <f>'Cash Flow'!D8</f>
        <v>2210</v>
      </c>
      <c r="E65" s="3">
        <f>'Cash Flow'!E8</f>
        <v>2216</v>
      </c>
      <c r="F65" s="3">
        <f>'Cash Flow'!F8</f>
        <v>2191</v>
      </c>
      <c r="G65" s="3">
        <f>'Cash Flow'!G8</f>
        <v>2105</v>
      </c>
      <c r="H65" s="3">
        <f>'Cash Flow'!H8</f>
        <v>2038</v>
      </c>
      <c r="I65" s="3">
        <f>'Cash Flow'!I8</f>
        <v>2012</v>
      </c>
      <c r="J65" s="3">
        <f>'Cash Flow'!J8</f>
        <v>1904</v>
      </c>
      <c r="K65" s="3">
        <f>'Cash Flow'!K8</f>
        <v>1777</v>
      </c>
      <c r="L65" s="3">
        <f>'Cash Flow'!L8</f>
        <v>1760</v>
      </c>
    </row>
    <row r="66" spans="1:12" x14ac:dyDescent="0.25">
      <c r="A66" s="6" t="s">
        <v>181</v>
      </c>
      <c r="B66" s="18">
        <f>B65/C60</f>
        <v>2.0302163255635945E-2</v>
      </c>
      <c r="C66" s="18">
        <f t="shared" ref="C66:K66" si="17">C65/D60</f>
        <v>4.0767341814220565E-2</v>
      </c>
      <c r="D66" s="18">
        <f t="shared" si="17"/>
        <v>4.0989687662289484E-2</v>
      </c>
      <c r="E66" s="18">
        <f t="shared" si="17"/>
        <v>4.2066098445300786E-2</v>
      </c>
      <c r="F66" s="18">
        <f t="shared" si="17"/>
        <v>4.2457126247456643E-2</v>
      </c>
      <c r="G66" s="18">
        <f t="shared" si="17"/>
        <v>4.1774990573339423E-2</v>
      </c>
      <c r="H66" s="18">
        <f t="shared" si="17"/>
        <v>4.1705889575574022E-2</v>
      </c>
      <c r="I66" s="18">
        <f t="shared" si="17"/>
        <v>4.3482019363762101E-2</v>
      </c>
      <c r="J66" s="18">
        <f t="shared" si="17"/>
        <v>4.3520994765594644E-2</v>
      </c>
      <c r="K66" s="18">
        <f t="shared" si="17"/>
        <v>4.2312546134247682E-2</v>
      </c>
    </row>
    <row r="67" spans="1:12" x14ac:dyDescent="0.25">
      <c r="B67" s="4"/>
      <c r="C67" s="4"/>
      <c r="D67" s="4"/>
      <c r="E67" s="4"/>
      <c r="F67" s="4"/>
      <c r="G67" s="4"/>
      <c r="H67" s="4"/>
      <c r="I67" s="4"/>
      <c r="J67" s="4"/>
      <c r="K67" s="4"/>
      <c r="L67" s="4"/>
    </row>
    <row r="69" spans="1:12" x14ac:dyDescent="0.25">
      <c r="A69" s="2" t="s">
        <v>188</v>
      </c>
    </row>
    <row r="70" spans="1:12" x14ac:dyDescent="0.25">
      <c r="A70" s="2" t="s">
        <v>10</v>
      </c>
    </row>
    <row r="71" spans="1:12" x14ac:dyDescent="0.25">
      <c r="A71" s="1" t="s">
        <v>189</v>
      </c>
      <c r="B71" s="4">
        <f>B12</f>
        <v>3976</v>
      </c>
      <c r="C71" s="4">
        <f t="shared" ref="C71:L71" si="18">C12</f>
        <v>3551</v>
      </c>
      <c r="D71" s="4">
        <f t="shared" si="18"/>
        <v>4214</v>
      </c>
      <c r="E71" s="4">
        <f t="shared" si="18"/>
        <v>3459</v>
      </c>
      <c r="F71" s="4">
        <f t="shared" si="18"/>
        <v>4163</v>
      </c>
      <c r="G71" s="4">
        <f t="shared" si="18"/>
        <v>4006</v>
      </c>
      <c r="H71" s="4">
        <f t="shared" si="18"/>
        <v>3596</v>
      </c>
      <c r="I71" s="4">
        <f t="shared" si="18"/>
        <v>4130</v>
      </c>
      <c r="J71" s="4">
        <f t="shared" si="18"/>
        <v>4679</v>
      </c>
      <c r="K71" s="4">
        <f t="shared" si="18"/>
        <v>3990</v>
      </c>
      <c r="L71" s="4">
        <f t="shared" si="18"/>
        <v>3614</v>
      </c>
    </row>
    <row r="72" spans="1:12" x14ac:dyDescent="0.25">
      <c r="A72" s="1" t="s">
        <v>18</v>
      </c>
      <c r="B72" s="4">
        <f>B13</f>
        <v>2287</v>
      </c>
      <c r="C72" s="4">
        <f t="shared" ref="C72:L72" si="19">C13</f>
        <v>2241</v>
      </c>
      <c r="D72" s="4">
        <f t="shared" si="19"/>
        <v>2164</v>
      </c>
      <c r="E72" s="4">
        <f t="shared" si="19"/>
        <v>2050</v>
      </c>
      <c r="F72" s="4">
        <f t="shared" si="19"/>
        <v>1912</v>
      </c>
      <c r="G72" s="4">
        <f t="shared" si="19"/>
        <v>1809</v>
      </c>
      <c r="H72" s="4">
        <f t="shared" si="19"/>
        <v>1457</v>
      </c>
      <c r="I72" s="4">
        <f t="shared" si="19"/>
        <v>1410</v>
      </c>
      <c r="J72" s="4">
        <f t="shared" si="19"/>
        <v>1390</v>
      </c>
      <c r="K72" s="4">
        <f t="shared" si="19"/>
        <v>1321</v>
      </c>
      <c r="L72" s="4">
        <f t="shared" si="19"/>
        <v>1259</v>
      </c>
    </row>
    <row r="73" spans="1:12" x14ac:dyDescent="0.25">
      <c r="A73" s="1" t="s">
        <v>19</v>
      </c>
      <c r="B73" s="4">
        <f>B14</f>
        <v>55315</v>
      </c>
      <c r="C73" s="4">
        <f t="shared" ref="C73:L73" si="20">C14</f>
        <v>54871</v>
      </c>
      <c r="D73" s="4">
        <f t="shared" si="20"/>
        <v>54161</v>
      </c>
      <c r="E73" s="4">
        <f t="shared" si="20"/>
        <v>53916</v>
      </c>
      <c r="F73" s="4">
        <f t="shared" si="20"/>
        <v>52679</v>
      </c>
      <c r="G73" s="4">
        <f t="shared" si="20"/>
        <v>51605</v>
      </c>
      <c r="H73" s="4">
        <f t="shared" si="20"/>
        <v>50389</v>
      </c>
      <c r="I73" s="4">
        <f t="shared" si="20"/>
        <v>48866</v>
      </c>
      <c r="J73" s="4">
        <f t="shared" si="20"/>
        <v>46272</v>
      </c>
      <c r="K73" s="4">
        <f t="shared" si="20"/>
        <v>43749</v>
      </c>
      <c r="L73" s="4">
        <f t="shared" si="20"/>
        <v>41997</v>
      </c>
    </row>
    <row r="74" spans="1:12" x14ac:dyDescent="0.25">
      <c r="A74" s="1" t="s">
        <v>21</v>
      </c>
      <c r="B74" s="4">
        <f>SUM(B15:B16)</f>
        <v>2862</v>
      </c>
      <c r="C74" s="4">
        <f t="shared" ref="C74:L74" si="21">SUM(C15:C16)</f>
        <v>2862</v>
      </c>
      <c r="D74" s="4">
        <f t="shared" si="21"/>
        <v>1859</v>
      </c>
      <c r="E74" s="4">
        <f t="shared" si="21"/>
        <v>2248</v>
      </c>
      <c r="F74" s="4">
        <f t="shared" si="21"/>
        <v>393</v>
      </c>
      <c r="G74" s="4">
        <f t="shared" si="21"/>
        <v>386</v>
      </c>
      <c r="H74" s="4">
        <f t="shared" si="21"/>
        <v>276</v>
      </c>
      <c r="I74" s="4">
        <f t="shared" si="21"/>
        <v>194</v>
      </c>
      <c r="J74" s="4">
        <f t="shared" si="21"/>
        <v>375</v>
      </c>
      <c r="K74" s="4">
        <f t="shared" si="21"/>
        <v>671</v>
      </c>
      <c r="L74" s="4">
        <f t="shared" si="21"/>
        <v>283</v>
      </c>
    </row>
    <row r="75" spans="1:12" ht="20" thickBot="1" x14ac:dyDescent="0.3">
      <c r="A75" s="2" t="s">
        <v>190</v>
      </c>
      <c r="B75" s="20">
        <f>SUM(B71:B74)</f>
        <v>64440</v>
      </c>
      <c r="C75" s="20">
        <f t="shared" ref="C75:L75" si="22">SUM(C71:C74)</f>
        <v>63525</v>
      </c>
      <c r="D75" s="20">
        <f t="shared" si="22"/>
        <v>62398</v>
      </c>
      <c r="E75" s="20">
        <f t="shared" si="22"/>
        <v>61673</v>
      </c>
      <c r="F75" s="20">
        <f t="shared" si="22"/>
        <v>59147</v>
      </c>
      <c r="G75" s="20">
        <f t="shared" si="22"/>
        <v>57806</v>
      </c>
      <c r="H75" s="20">
        <f t="shared" si="22"/>
        <v>55718</v>
      </c>
      <c r="I75" s="20">
        <f t="shared" si="22"/>
        <v>54600</v>
      </c>
      <c r="J75" s="20">
        <f t="shared" si="22"/>
        <v>52716</v>
      </c>
      <c r="K75" s="20">
        <f t="shared" si="22"/>
        <v>49731</v>
      </c>
      <c r="L75" s="20">
        <f t="shared" si="22"/>
        <v>47153</v>
      </c>
    </row>
    <row r="76" spans="1:12" ht="20" thickTop="1" x14ac:dyDescent="0.25">
      <c r="A76" s="2" t="s">
        <v>191</v>
      </c>
    </row>
    <row r="77" spans="1:12" x14ac:dyDescent="0.25">
      <c r="A77" s="1" t="s">
        <v>193</v>
      </c>
      <c r="B77" s="4">
        <f>B20</f>
        <v>3668</v>
      </c>
      <c r="C77" s="4">
        <f t="shared" ref="C77:L77" si="23">C20</f>
        <v>3578</v>
      </c>
      <c r="D77" s="4">
        <f t="shared" si="23"/>
        <v>3104</v>
      </c>
      <c r="E77" s="4">
        <f t="shared" si="23"/>
        <v>3094</v>
      </c>
      <c r="F77" s="4">
        <f t="shared" si="23"/>
        <v>3160</v>
      </c>
      <c r="G77" s="4">
        <f t="shared" si="23"/>
        <v>3139</v>
      </c>
      <c r="H77" s="4">
        <f t="shared" si="23"/>
        <v>2882</v>
      </c>
      <c r="I77" s="4">
        <f t="shared" si="23"/>
        <v>2612</v>
      </c>
      <c r="J77" s="4">
        <f t="shared" si="23"/>
        <v>3303</v>
      </c>
      <c r="K77" s="4">
        <f t="shared" si="23"/>
        <v>3086</v>
      </c>
      <c r="L77" s="4">
        <f t="shared" si="23"/>
        <v>2923</v>
      </c>
    </row>
    <row r="78" spans="1:12" x14ac:dyDescent="0.25">
      <c r="A78" s="1" t="s">
        <v>192</v>
      </c>
      <c r="B78" s="4">
        <f>B21</f>
        <v>2334</v>
      </c>
      <c r="C78" s="4">
        <f t="shared" ref="C78:L78" si="24">C21</f>
        <v>2166</v>
      </c>
      <c r="D78" s="4">
        <f t="shared" si="24"/>
        <v>1069</v>
      </c>
      <c r="E78" s="4">
        <f t="shared" si="24"/>
        <v>1257</v>
      </c>
      <c r="F78" s="4">
        <f t="shared" si="24"/>
        <v>1466</v>
      </c>
      <c r="G78" s="4">
        <f t="shared" si="24"/>
        <v>800</v>
      </c>
      <c r="H78" s="4">
        <f t="shared" si="24"/>
        <v>758</v>
      </c>
      <c r="I78" s="4">
        <f t="shared" si="24"/>
        <v>594</v>
      </c>
      <c r="J78" s="4">
        <f t="shared" si="24"/>
        <v>462</v>
      </c>
      <c r="K78" s="4">
        <f t="shared" si="24"/>
        <v>705</v>
      </c>
      <c r="L78" s="4">
        <f t="shared" si="24"/>
        <v>196</v>
      </c>
    </row>
    <row r="79" spans="1:12" x14ac:dyDescent="0.25">
      <c r="A79" s="1" t="s">
        <v>27</v>
      </c>
      <c r="B79" s="61">
        <f>SUM(B77:B78)</f>
        <v>6002</v>
      </c>
      <c r="C79" s="61">
        <f t="shared" ref="C79:L79" si="25">SUM(C77:C78)</f>
        <v>5744</v>
      </c>
      <c r="D79" s="61">
        <f t="shared" si="25"/>
        <v>4173</v>
      </c>
      <c r="E79" s="61">
        <f t="shared" si="25"/>
        <v>4351</v>
      </c>
      <c r="F79" s="61">
        <f t="shared" si="25"/>
        <v>4626</v>
      </c>
      <c r="G79" s="61">
        <f t="shared" si="25"/>
        <v>3939</v>
      </c>
      <c r="H79" s="61">
        <f t="shared" si="25"/>
        <v>3640</v>
      </c>
      <c r="I79" s="61">
        <f t="shared" si="25"/>
        <v>3206</v>
      </c>
      <c r="J79" s="61">
        <f t="shared" si="25"/>
        <v>3765</v>
      </c>
      <c r="K79" s="61">
        <f t="shared" si="25"/>
        <v>3791</v>
      </c>
      <c r="L79" s="61">
        <f t="shared" si="25"/>
        <v>3119</v>
      </c>
    </row>
    <row r="80" spans="1:12" x14ac:dyDescent="0.25">
      <c r="A80" s="1" t="s">
        <v>30</v>
      </c>
      <c r="B80" s="4">
        <f>B25</f>
        <v>12777</v>
      </c>
      <c r="C80" s="4">
        <f t="shared" ref="C80:L80" si="26">C25</f>
        <v>12675</v>
      </c>
      <c r="D80" s="4">
        <f t="shared" si="26"/>
        <v>12247</v>
      </c>
      <c r="E80" s="4">
        <f t="shared" si="26"/>
        <v>11992</v>
      </c>
      <c r="F80" s="4">
        <f t="shared" si="26"/>
        <v>11302</v>
      </c>
      <c r="G80" s="4">
        <f t="shared" si="26"/>
        <v>10936</v>
      </c>
      <c r="H80" s="4">
        <f t="shared" si="26"/>
        <v>15996</v>
      </c>
      <c r="I80" s="4">
        <f t="shared" si="26"/>
        <v>15241</v>
      </c>
      <c r="J80" s="4">
        <f t="shared" si="26"/>
        <v>14680</v>
      </c>
      <c r="K80" s="4">
        <f t="shared" si="26"/>
        <v>14163</v>
      </c>
      <c r="L80" s="4">
        <f t="shared" si="26"/>
        <v>13108</v>
      </c>
    </row>
    <row r="81" spans="1:12" x14ac:dyDescent="0.25">
      <c r="A81" s="1" t="s">
        <v>194</v>
      </c>
      <c r="B81" s="4">
        <f>B23</f>
        <v>29673</v>
      </c>
      <c r="C81" s="4">
        <f t="shared" ref="C81:L81" si="27">C23</f>
        <v>27563</v>
      </c>
      <c r="D81" s="4">
        <f t="shared" si="27"/>
        <v>25660</v>
      </c>
      <c r="E81" s="4">
        <f t="shared" si="27"/>
        <v>23943</v>
      </c>
      <c r="F81" s="4">
        <f t="shared" si="27"/>
        <v>20925</v>
      </c>
      <c r="G81" s="4">
        <f t="shared" si="27"/>
        <v>16144</v>
      </c>
      <c r="H81" s="4">
        <f t="shared" si="27"/>
        <v>14249</v>
      </c>
      <c r="I81" s="4">
        <f t="shared" si="27"/>
        <v>13607</v>
      </c>
      <c r="J81" s="4">
        <f t="shared" si="27"/>
        <v>11018</v>
      </c>
      <c r="K81" s="4">
        <f t="shared" si="27"/>
        <v>8872</v>
      </c>
      <c r="L81" s="4">
        <f t="shared" si="27"/>
        <v>8801</v>
      </c>
    </row>
    <row r="82" spans="1:12" x14ac:dyDescent="0.25">
      <c r="A82" s="1" t="s">
        <v>31</v>
      </c>
      <c r="B82" s="4">
        <f>B26+B24</f>
        <v>3278</v>
      </c>
      <c r="C82" s="4">
        <f t="shared" ref="C82:L82" si="28">C26+C24</f>
        <v>3382</v>
      </c>
      <c r="D82" s="4">
        <f t="shared" si="28"/>
        <v>3360</v>
      </c>
      <c r="E82" s="4">
        <f t="shared" si="28"/>
        <v>3259</v>
      </c>
      <c r="F82" s="4">
        <f t="shared" si="28"/>
        <v>1871</v>
      </c>
      <c r="G82" s="4">
        <f t="shared" si="28"/>
        <v>1931</v>
      </c>
      <c r="H82" s="4">
        <f t="shared" si="28"/>
        <v>1901</v>
      </c>
      <c r="I82" s="4">
        <f t="shared" si="28"/>
        <v>1844</v>
      </c>
      <c r="J82" s="4">
        <f t="shared" si="28"/>
        <v>2064</v>
      </c>
      <c r="K82" s="4">
        <f t="shared" si="28"/>
        <v>1680</v>
      </c>
      <c r="L82" s="4">
        <f t="shared" si="28"/>
        <v>2248</v>
      </c>
    </row>
    <row r="83" spans="1:12" x14ac:dyDescent="0.25">
      <c r="A83" s="1" t="s">
        <v>32</v>
      </c>
      <c r="B83" s="61">
        <f>SUM(B79:B82)</f>
        <v>51730</v>
      </c>
      <c r="C83" s="61">
        <f t="shared" ref="C83:L83" si="29">SUM(C79:C82)</f>
        <v>49364</v>
      </c>
      <c r="D83" s="61">
        <f t="shared" si="29"/>
        <v>45440</v>
      </c>
      <c r="E83" s="61">
        <f t="shared" si="29"/>
        <v>43545</v>
      </c>
      <c r="F83" s="61">
        <f t="shared" si="29"/>
        <v>38724</v>
      </c>
      <c r="G83" s="61">
        <f t="shared" si="29"/>
        <v>32950</v>
      </c>
      <c r="H83" s="61">
        <f t="shared" si="29"/>
        <v>35786</v>
      </c>
      <c r="I83" s="61">
        <f t="shared" si="29"/>
        <v>33898</v>
      </c>
      <c r="J83" s="61">
        <f t="shared" si="29"/>
        <v>31527</v>
      </c>
      <c r="K83" s="61">
        <f t="shared" si="29"/>
        <v>28506</v>
      </c>
      <c r="L83" s="61">
        <f t="shared" si="29"/>
        <v>27276</v>
      </c>
    </row>
    <row r="84" spans="1:12" x14ac:dyDescent="0.25">
      <c r="A84" s="2" t="s">
        <v>195</v>
      </c>
      <c r="B84" s="57">
        <f>B34</f>
        <v>12710</v>
      </c>
      <c r="C84" s="57">
        <f t="shared" ref="C84:L84" si="30">C34</f>
        <v>14161</v>
      </c>
      <c r="D84" s="57">
        <f t="shared" si="30"/>
        <v>16958</v>
      </c>
      <c r="E84" s="57">
        <f t="shared" si="30"/>
        <v>18128</v>
      </c>
      <c r="F84" s="57">
        <f t="shared" si="30"/>
        <v>20423</v>
      </c>
      <c r="G84" s="57">
        <f t="shared" si="30"/>
        <v>24856</v>
      </c>
      <c r="H84" s="57">
        <f t="shared" si="30"/>
        <v>19932</v>
      </c>
      <c r="I84" s="57">
        <f t="shared" si="30"/>
        <v>20702</v>
      </c>
      <c r="J84" s="57">
        <f t="shared" si="30"/>
        <v>21189</v>
      </c>
      <c r="K84" s="57">
        <f t="shared" si="30"/>
        <v>21225</v>
      </c>
      <c r="L84" s="57">
        <f t="shared" si="30"/>
        <v>19877</v>
      </c>
    </row>
    <row r="85" spans="1:12" ht="20" thickBot="1" x14ac:dyDescent="0.3">
      <c r="A85" s="2" t="s">
        <v>196</v>
      </c>
      <c r="B85" s="20">
        <f>SUM(B83:B84)</f>
        <v>64440</v>
      </c>
      <c r="C85" s="20">
        <f t="shared" ref="C85:L85" si="31">SUM(C83:C84)</f>
        <v>63525</v>
      </c>
      <c r="D85" s="20">
        <f t="shared" si="31"/>
        <v>62398</v>
      </c>
      <c r="E85" s="20">
        <f t="shared" si="31"/>
        <v>61673</v>
      </c>
      <c r="F85" s="20">
        <f t="shared" si="31"/>
        <v>59147</v>
      </c>
      <c r="G85" s="20">
        <f t="shared" si="31"/>
        <v>57806</v>
      </c>
      <c r="H85" s="20">
        <f t="shared" si="31"/>
        <v>55718</v>
      </c>
      <c r="I85" s="20">
        <f t="shared" si="31"/>
        <v>54600</v>
      </c>
      <c r="J85" s="20">
        <f t="shared" si="31"/>
        <v>52716</v>
      </c>
      <c r="K85" s="20">
        <f t="shared" si="31"/>
        <v>49731</v>
      </c>
      <c r="L85" s="20">
        <f t="shared" si="31"/>
        <v>47153</v>
      </c>
    </row>
    <row r="86" spans="1:12" ht="20" thickTop="1" x14ac:dyDescent="0.25">
      <c r="B86" s="4"/>
      <c r="C86" s="4"/>
      <c r="D86" s="4"/>
      <c r="E86" s="4"/>
      <c r="F86" s="4"/>
      <c r="G86" s="4"/>
      <c r="H86" s="4"/>
      <c r="I86" s="4"/>
      <c r="J86" s="4"/>
      <c r="K86" s="4"/>
      <c r="L86" s="4"/>
    </row>
    <row r="87" spans="1:12" x14ac:dyDescent="0.25">
      <c r="A87" s="1" t="s">
        <v>43</v>
      </c>
      <c r="B87" s="15">
        <v>625.168003</v>
      </c>
      <c r="C87" s="15">
        <v>638.84165599999994</v>
      </c>
      <c r="D87" s="15">
        <v>671.35136</v>
      </c>
      <c r="E87" s="15">
        <v>692.10065099999997</v>
      </c>
      <c r="F87" s="15">
        <v>725.05669</v>
      </c>
      <c r="G87" s="15">
        <v>780.91775600000005</v>
      </c>
      <c r="H87" s="15">
        <v>815.82441300000005</v>
      </c>
      <c r="I87" s="15">
        <v>849.21143600000005</v>
      </c>
      <c r="J87" s="15">
        <v>883.36647600000003</v>
      </c>
      <c r="K87" s="15">
        <v>912.00199599999996</v>
      </c>
      <c r="L87" s="15">
        <f>469.465273*2</f>
        <v>938.93054600000005</v>
      </c>
    </row>
    <row r="88" spans="1:12" x14ac:dyDescent="0.25">
      <c r="A88" s="6" t="s">
        <v>44</v>
      </c>
      <c r="B88" s="62">
        <f>(B87/C87)-1</f>
        <v>-2.1403821857227112E-2</v>
      </c>
      <c r="C88" s="62">
        <f t="shared" ref="C88:K88" si="32">(C87/D87)-1</f>
        <v>-4.8424276670862909E-2</v>
      </c>
      <c r="D88" s="62">
        <f t="shared" si="32"/>
        <v>-2.9980163968954199E-2</v>
      </c>
      <c r="E88" s="62">
        <f t="shared" si="32"/>
        <v>-4.5453051402091105E-2</v>
      </c>
      <c r="F88" s="62">
        <f t="shared" si="32"/>
        <v>-7.1532585308509811E-2</v>
      </c>
      <c r="G88" s="62">
        <f t="shared" si="32"/>
        <v>-4.2786972838480097E-2</v>
      </c>
      <c r="H88" s="62">
        <f t="shared" si="32"/>
        <v>-3.9315324293395459E-2</v>
      </c>
      <c r="I88" s="62">
        <f t="shared" si="32"/>
        <v>-3.8664632321863235E-2</v>
      </c>
      <c r="J88" s="62">
        <f t="shared" si="32"/>
        <v>-3.1398527772520279E-2</v>
      </c>
      <c r="K88" s="62">
        <f t="shared" si="32"/>
        <v>-2.868002336777753E-2</v>
      </c>
      <c r="L88" s="4"/>
    </row>
    <row r="89" spans="1:12" x14ac:dyDescent="0.25">
      <c r="B89" s="4"/>
      <c r="C89" s="4"/>
      <c r="D89" s="4"/>
      <c r="E89" s="4"/>
      <c r="F89" s="4"/>
      <c r="G89" s="4"/>
      <c r="H89" s="4"/>
      <c r="I89" s="4"/>
      <c r="J89" s="4"/>
      <c r="K89" s="4"/>
      <c r="L89" s="4"/>
    </row>
    <row r="90" spans="1:12" x14ac:dyDescent="0.25">
      <c r="A90" s="1" t="s">
        <v>41</v>
      </c>
      <c r="B90" s="14">
        <f>B84/B87</f>
        <v>20.330535054590758</v>
      </c>
      <c r="C90" s="14">
        <f t="shared" ref="C90:L90" si="33">C84/C87</f>
        <v>22.166682255297392</v>
      </c>
      <c r="D90" s="14">
        <f t="shared" si="33"/>
        <v>25.259500479748787</v>
      </c>
      <c r="E90" s="14">
        <f t="shared" si="33"/>
        <v>26.192722075621919</v>
      </c>
      <c r="F90" s="14">
        <f t="shared" si="33"/>
        <v>28.167452671873146</v>
      </c>
      <c r="G90" s="14">
        <f t="shared" si="33"/>
        <v>31.829216084568063</v>
      </c>
      <c r="H90" s="14">
        <f t="shared" si="33"/>
        <v>24.431727811018568</v>
      </c>
      <c r="I90" s="14">
        <f t="shared" si="33"/>
        <v>24.377910049718171</v>
      </c>
      <c r="J90" s="14">
        <f t="shared" si="33"/>
        <v>23.986647190808721</v>
      </c>
      <c r="K90" s="14">
        <f t="shared" si="33"/>
        <v>23.272975380637217</v>
      </c>
      <c r="L90" s="14">
        <f t="shared" si="33"/>
        <v>21.169829956730364</v>
      </c>
    </row>
    <row r="91" spans="1:12" x14ac:dyDescent="0.25">
      <c r="B91" s="4"/>
      <c r="C91" s="4"/>
      <c r="D91" s="4"/>
      <c r="E91" s="4"/>
      <c r="F91" s="4"/>
      <c r="G91" s="4"/>
      <c r="H91" s="4"/>
      <c r="I91" s="4"/>
      <c r="J91" s="4"/>
      <c r="K91" s="4"/>
      <c r="L91" s="4"/>
    </row>
    <row r="92" spans="1:12" x14ac:dyDescent="0.25">
      <c r="A92" s="1" t="s">
        <v>197</v>
      </c>
      <c r="B92" s="4">
        <f>B81+B78</f>
        <v>32007</v>
      </c>
      <c r="C92" s="4">
        <f t="shared" ref="C92:L92" si="34">C81+C78</f>
        <v>29729</v>
      </c>
      <c r="D92" s="4">
        <f t="shared" si="34"/>
        <v>26729</v>
      </c>
      <c r="E92" s="4">
        <f t="shared" si="34"/>
        <v>25200</v>
      </c>
      <c r="F92" s="4">
        <f t="shared" si="34"/>
        <v>22391</v>
      </c>
      <c r="G92" s="4">
        <f t="shared" si="34"/>
        <v>16944</v>
      </c>
      <c r="H92" s="4">
        <f t="shared" si="34"/>
        <v>15007</v>
      </c>
      <c r="I92" s="4">
        <f t="shared" si="34"/>
        <v>14201</v>
      </c>
      <c r="J92" s="4">
        <f t="shared" si="34"/>
        <v>11480</v>
      </c>
      <c r="K92" s="4">
        <f t="shared" si="34"/>
        <v>9577</v>
      </c>
      <c r="L92" s="4">
        <f t="shared" si="34"/>
        <v>8997</v>
      </c>
    </row>
    <row r="93" spans="1:12" x14ac:dyDescent="0.25">
      <c r="A93" s="1" t="s">
        <v>198</v>
      </c>
      <c r="B93" s="4">
        <f>B78+B81+B84</f>
        <v>44717</v>
      </c>
      <c r="C93" s="4">
        <f t="shared" ref="C93:L93" si="35">C78+C81+C84</f>
        <v>43890</v>
      </c>
      <c r="D93" s="4">
        <f t="shared" si="35"/>
        <v>43687</v>
      </c>
      <c r="E93" s="4">
        <f t="shared" si="35"/>
        <v>43328</v>
      </c>
      <c r="F93" s="4">
        <f t="shared" si="35"/>
        <v>42814</v>
      </c>
      <c r="G93" s="4">
        <f t="shared" si="35"/>
        <v>41800</v>
      </c>
      <c r="H93" s="4">
        <f t="shared" si="35"/>
        <v>34939</v>
      </c>
      <c r="I93" s="4">
        <f t="shared" si="35"/>
        <v>34903</v>
      </c>
      <c r="J93" s="4">
        <f t="shared" si="35"/>
        <v>32669</v>
      </c>
      <c r="K93" s="4">
        <f t="shared" si="35"/>
        <v>30802</v>
      </c>
      <c r="L93" s="4">
        <f t="shared" si="35"/>
        <v>28874</v>
      </c>
    </row>
    <row r="94" spans="1:12" x14ac:dyDescent="0.25">
      <c r="A94" s="6" t="s">
        <v>199</v>
      </c>
      <c r="B94" s="62">
        <f>B92/B93</f>
        <v>0.71576805241854324</v>
      </c>
      <c r="C94" s="62">
        <f t="shared" ref="C94:L94" si="36">C92/C93</f>
        <v>0.67735247208931415</v>
      </c>
      <c r="D94" s="62">
        <f t="shared" si="36"/>
        <v>0.61182960606129966</v>
      </c>
      <c r="E94" s="62">
        <f t="shared" si="36"/>
        <v>0.58161004431314622</v>
      </c>
      <c r="F94" s="62">
        <f t="shared" si="36"/>
        <v>0.52298313635726634</v>
      </c>
      <c r="G94" s="62">
        <f t="shared" si="36"/>
        <v>0.40535885167464114</v>
      </c>
      <c r="H94" s="62">
        <f t="shared" si="36"/>
        <v>0.42952002060734423</v>
      </c>
      <c r="I94" s="62">
        <f t="shared" si="36"/>
        <v>0.40687046958714151</v>
      </c>
      <c r="J94" s="62">
        <f t="shared" si="36"/>
        <v>0.35140347118062998</v>
      </c>
      <c r="K94" s="62">
        <f t="shared" si="36"/>
        <v>0.31092136874228948</v>
      </c>
      <c r="L94" s="62">
        <f t="shared" si="36"/>
        <v>0.31159520676040731</v>
      </c>
    </row>
    <row r="96" spans="1:12" x14ac:dyDescent="0.25">
      <c r="B96" s="4"/>
      <c r="C96" s="4"/>
      <c r="D96" s="4"/>
      <c r="E96" s="4"/>
      <c r="F96" s="4"/>
      <c r="G96" s="4"/>
      <c r="H96" s="4"/>
      <c r="I96" s="4"/>
      <c r="J96" s="4"/>
      <c r="K96" s="4"/>
      <c r="L96" s="4"/>
    </row>
    <row r="97" spans="2:12" x14ac:dyDescent="0.25">
      <c r="B97" s="4"/>
      <c r="C97" s="4"/>
      <c r="D97" s="4"/>
      <c r="E97" s="4"/>
      <c r="F97" s="4"/>
      <c r="G97" s="4"/>
      <c r="H97" s="4"/>
      <c r="I97" s="4"/>
      <c r="J97" s="4"/>
      <c r="K97" s="4"/>
      <c r="L97" s="4"/>
    </row>
  </sheetData>
  <pageMargins left="0.7" right="0.7" top="0.75" bottom="0.75" header="0.3" footer="0.3"/>
  <pageSetup orientation="portrait" horizontalDpi="0" verticalDpi="0"/>
  <ignoredErrors>
    <ignoredError sqref="B74 C74:L7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B237-AFB2-DC41-A346-5A69AD9CEFD9}">
  <sheetPr codeName="Sheet3"/>
  <dimension ref="A1:N162"/>
  <sheetViews>
    <sheetView zoomScaleNormal="100" workbookViewId="0">
      <pane ySplit="3" topLeftCell="A4" activePane="bottomLeft" state="frozen"/>
      <selection pane="bottomLeft"/>
    </sheetView>
  </sheetViews>
  <sheetFormatPr baseColWidth="10" defaultRowHeight="19" x14ac:dyDescent="0.25"/>
  <cols>
    <col min="1" max="1" width="60.5" style="1" customWidth="1"/>
    <col min="2" max="3" width="9" style="1" bestFit="1" customWidth="1"/>
    <col min="4" max="13" width="10" style="1" bestFit="1" customWidth="1"/>
    <col min="14" max="16384" width="10.83203125" style="1"/>
  </cols>
  <sheetData>
    <row r="1" spans="1:14" ht="24" x14ac:dyDescent="0.3">
      <c r="A1" s="5" t="s">
        <v>7</v>
      </c>
    </row>
    <row r="2" spans="1:14" x14ac:dyDescent="0.25">
      <c r="A2" s="6" t="s">
        <v>6</v>
      </c>
    </row>
    <row r="3" spans="1:14" ht="20" x14ac:dyDescent="0.25">
      <c r="A3" s="12" t="s">
        <v>1</v>
      </c>
      <c r="B3" s="10" t="s">
        <v>0</v>
      </c>
      <c r="C3" s="13" t="s">
        <v>4</v>
      </c>
      <c r="D3" s="8">
        <v>2021</v>
      </c>
      <c r="E3" s="8">
        <v>2020</v>
      </c>
      <c r="F3" s="8">
        <v>2019</v>
      </c>
      <c r="G3" s="8">
        <v>2018</v>
      </c>
      <c r="H3" s="8">
        <v>2017</v>
      </c>
      <c r="I3" s="8">
        <v>2016</v>
      </c>
      <c r="J3" s="8">
        <v>2015</v>
      </c>
      <c r="K3" s="8">
        <v>2014</v>
      </c>
      <c r="L3" s="8">
        <v>2013</v>
      </c>
      <c r="M3" s="8">
        <v>2012</v>
      </c>
    </row>
    <row r="4" spans="1:14" x14ac:dyDescent="0.25">
      <c r="A4" s="1" t="s">
        <v>48</v>
      </c>
      <c r="B4" s="4"/>
      <c r="C4" s="21"/>
      <c r="D4" s="4"/>
      <c r="E4" s="4"/>
      <c r="F4" s="4"/>
      <c r="G4" s="4"/>
      <c r="H4" s="4"/>
      <c r="I4" s="4"/>
      <c r="J4" s="4"/>
      <c r="K4" s="4"/>
      <c r="L4" s="4"/>
      <c r="M4" s="4"/>
      <c r="N4" s="4"/>
    </row>
    <row r="5" spans="1:14" x14ac:dyDescent="0.25">
      <c r="A5" s="1" t="s">
        <v>49</v>
      </c>
      <c r="B5" s="4">
        <v>11282</v>
      </c>
      <c r="C5" s="21">
        <v>9781</v>
      </c>
      <c r="D5" s="4">
        <v>20244</v>
      </c>
      <c r="E5" s="4">
        <v>18251</v>
      </c>
      <c r="F5" s="4">
        <v>20243</v>
      </c>
      <c r="G5" s="4">
        <v>21384</v>
      </c>
      <c r="H5" s="4">
        <v>19837</v>
      </c>
      <c r="I5" s="4">
        <v>18601</v>
      </c>
      <c r="J5" s="4">
        <v>20397</v>
      </c>
      <c r="K5" s="4">
        <v>22560</v>
      </c>
      <c r="L5" s="4">
        <v>20684</v>
      </c>
      <c r="M5" s="4">
        <v>19686</v>
      </c>
      <c r="N5" s="4"/>
    </row>
    <row r="6" spans="1:14" x14ac:dyDescent="0.25">
      <c r="A6" s="1" t="s">
        <v>50</v>
      </c>
      <c r="B6" s="4">
        <v>847</v>
      </c>
      <c r="C6" s="21">
        <v>724</v>
      </c>
      <c r="D6" s="4">
        <v>1560</v>
      </c>
      <c r="E6" s="4">
        <v>1282</v>
      </c>
      <c r="F6" s="4">
        <v>1465</v>
      </c>
      <c r="G6" s="4">
        <v>1448</v>
      </c>
      <c r="H6" s="4">
        <v>1403</v>
      </c>
      <c r="I6" s="4">
        <v>1340</v>
      </c>
      <c r="J6" s="4">
        <v>1416</v>
      </c>
      <c r="K6" s="4">
        <v>1428</v>
      </c>
      <c r="L6" s="4">
        <v>1279</v>
      </c>
      <c r="M6" s="4">
        <v>1240</v>
      </c>
      <c r="N6" s="4"/>
    </row>
    <row r="7" spans="1:14" x14ac:dyDescent="0.25">
      <c r="A7" s="2" t="s">
        <v>51</v>
      </c>
      <c r="B7" s="19">
        <f>SUM(B5:B6)</f>
        <v>12129</v>
      </c>
      <c r="C7" s="22">
        <f t="shared" ref="C7:M7" si="0">SUM(C5:C6)</f>
        <v>10505</v>
      </c>
      <c r="D7" s="19">
        <f t="shared" si="0"/>
        <v>21804</v>
      </c>
      <c r="E7" s="19">
        <f t="shared" si="0"/>
        <v>19533</v>
      </c>
      <c r="F7" s="19">
        <f t="shared" si="0"/>
        <v>21708</v>
      </c>
      <c r="G7" s="19">
        <f t="shared" si="0"/>
        <v>22832</v>
      </c>
      <c r="H7" s="19">
        <f t="shared" si="0"/>
        <v>21240</v>
      </c>
      <c r="I7" s="19">
        <f t="shared" si="0"/>
        <v>19941</v>
      </c>
      <c r="J7" s="19">
        <f t="shared" si="0"/>
        <v>21813</v>
      </c>
      <c r="K7" s="19">
        <f t="shared" si="0"/>
        <v>23988</v>
      </c>
      <c r="L7" s="19">
        <f t="shared" si="0"/>
        <v>21963</v>
      </c>
      <c r="M7" s="19">
        <f t="shared" si="0"/>
        <v>20926</v>
      </c>
      <c r="N7" s="4"/>
    </row>
    <row r="8" spans="1:14" x14ac:dyDescent="0.25">
      <c r="A8" s="1" t="s">
        <v>52</v>
      </c>
      <c r="B8" s="4"/>
      <c r="C8" s="21"/>
      <c r="D8" s="4"/>
      <c r="E8" s="4"/>
      <c r="F8" s="4"/>
      <c r="G8" s="4"/>
      <c r="H8" s="4"/>
      <c r="I8" s="4"/>
      <c r="J8" s="4"/>
      <c r="K8" s="4"/>
      <c r="L8" s="4"/>
      <c r="M8" s="4"/>
      <c r="N8" s="4"/>
    </row>
    <row r="9" spans="1:14" x14ac:dyDescent="0.25">
      <c r="A9" s="1" t="s">
        <v>53</v>
      </c>
      <c r="B9" s="4">
        <v>2193</v>
      </c>
      <c r="C9" s="21">
        <v>2048</v>
      </c>
      <c r="D9" s="4">
        <v>4158</v>
      </c>
      <c r="E9" s="4">
        <v>3993</v>
      </c>
      <c r="F9" s="4">
        <v>4533</v>
      </c>
      <c r="G9" s="4">
        <v>5056</v>
      </c>
      <c r="H9" s="4">
        <v>4939</v>
      </c>
      <c r="I9" s="4">
        <v>4779</v>
      </c>
      <c r="J9" s="4">
        <v>5161</v>
      </c>
      <c r="K9" s="4">
        <v>5076</v>
      </c>
      <c r="L9" s="4">
        <v>4807</v>
      </c>
      <c r="M9" s="4">
        <v>4685</v>
      </c>
    </row>
    <row r="10" spans="1:14" x14ac:dyDescent="0.25">
      <c r="A10" s="1" t="s">
        <v>54</v>
      </c>
      <c r="B10" s="4">
        <v>1654</v>
      </c>
      <c r="C10" s="21">
        <v>908</v>
      </c>
      <c r="D10" s="4">
        <v>2049</v>
      </c>
      <c r="E10" s="4">
        <v>1314</v>
      </c>
      <c r="F10" s="4">
        <v>2107</v>
      </c>
      <c r="G10" s="4">
        <v>2531</v>
      </c>
      <c r="H10" s="4">
        <v>1891</v>
      </c>
      <c r="I10" s="4">
        <v>1489</v>
      </c>
      <c r="J10" s="4">
        <v>2013</v>
      </c>
      <c r="K10" s="4">
        <v>3539</v>
      </c>
      <c r="L10" s="4">
        <v>3534</v>
      </c>
      <c r="M10" s="4">
        <v>3608</v>
      </c>
    </row>
    <row r="11" spans="1:14" x14ac:dyDescent="0.25">
      <c r="A11" s="1" t="s">
        <v>55</v>
      </c>
      <c r="B11" s="4">
        <v>1183</v>
      </c>
      <c r="C11" s="21">
        <v>968</v>
      </c>
      <c r="D11" s="4">
        <v>2016</v>
      </c>
      <c r="E11" s="4">
        <v>1962</v>
      </c>
      <c r="F11" s="4">
        <v>2254</v>
      </c>
      <c r="G11" s="4">
        <v>2443</v>
      </c>
      <c r="H11" s="4">
        <v>2363</v>
      </c>
      <c r="I11" s="4">
        <v>2258</v>
      </c>
      <c r="J11" s="4">
        <v>2421</v>
      </c>
      <c r="K11" s="4">
        <v>2558</v>
      </c>
      <c r="L11" s="4">
        <v>2315</v>
      </c>
      <c r="M11" s="4">
        <v>2143</v>
      </c>
    </row>
    <row r="12" spans="1:14" x14ac:dyDescent="0.25">
      <c r="A12" s="1" t="s">
        <v>56</v>
      </c>
      <c r="B12" s="4">
        <v>1114</v>
      </c>
      <c r="C12" s="21">
        <v>1099</v>
      </c>
      <c r="D12" s="4">
        <v>2208</v>
      </c>
      <c r="E12" s="4">
        <v>2210</v>
      </c>
      <c r="F12" s="4">
        <v>2216</v>
      </c>
      <c r="G12" s="4">
        <v>2191</v>
      </c>
      <c r="H12" s="4">
        <v>2105</v>
      </c>
      <c r="I12" s="4">
        <v>2038</v>
      </c>
      <c r="J12" s="4">
        <v>2012</v>
      </c>
      <c r="K12" s="4">
        <v>1904</v>
      </c>
      <c r="L12" s="4">
        <v>1777</v>
      </c>
      <c r="M12" s="4">
        <v>1760</v>
      </c>
    </row>
    <row r="13" spans="1:14" x14ac:dyDescent="0.25">
      <c r="A13" s="1" t="s">
        <v>57</v>
      </c>
      <c r="B13" s="4">
        <v>445</v>
      </c>
      <c r="C13" s="21">
        <v>412</v>
      </c>
      <c r="D13" s="4">
        <v>859</v>
      </c>
      <c r="E13" s="4">
        <v>875</v>
      </c>
      <c r="F13" s="4">
        <v>984</v>
      </c>
      <c r="G13" s="4">
        <v>1072</v>
      </c>
      <c r="H13" s="4">
        <v>888</v>
      </c>
      <c r="I13" s="4">
        <v>1137</v>
      </c>
      <c r="J13" s="4">
        <v>1230</v>
      </c>
      <c r="K13" s="4">
        <v>1234</v>
      </c>
      <c r="L13" s="4">
        <v>1235</v>
      </c>
      <c r="M13" s="4">
        <v>1197</v>
      </c>
    </row>
    <row r="14" spans="1:14" x14ac:dyDescent="0.25">
      <c r="A14" s="1" t="s">
        <v>66</v>
      </c>
      <c r="B14" s="4">
        <v>668</v>
      </c>
      <c r="C14" s="21">
        <v>604</v>
      </c>
      <c r="D14" s="4">
        <v>1176</v>
      </c>
      <c r="E14" s="4">
        <v>1345</v>
      </c>
      <c r="F14" s="4">
        <v>1060</v>
      </c>
      <c r="G14" s="4">
        <v>1022</v>
      </c>
      <c r="H14" s="4">
        <v>948</v>
      </c>
      <c r="I14" s="4">
        <v>997</v>
      </c>
      <c r="J14" s="4">
        <v>924</v>
      </c>
      <c r="K14" s="4">
        <v>924</v>
      </c>
      <c r="L14" s="4">
        <v>849</v>
      </c>
      <c r="M14" s="4">
        <v>788</v>
      </c>
    </row>
    <row r="15" spans="1:14" x14ac:dyDescent="0.25">
      <c r="A15" s="2" t="s">
        <v>58</v>
      </c>
      <c r="B15" s="19">
        <f>SUM(B9:B14)</f>
        <v>7257</v>
      </c>
      <c r="C15" s="22">
        <f t="shared" ref="C15:L15" si="1">SUM(C9:C14)</f>
        <v>6039</v>
      </c>
      <c r="D15" s="19">
        <f t="shared" si="1"/>
        <v>12466</v>
      </c>
      <c r="E15" s="19">
        <f t="shared" si="1"/>
        <v>11699</v>
      </c>
      <c r="F15" s="19">
        <f t="shared" si="1"/>
        <v>13154</v>
      </c>
      <c r="G15" s="19">
        <f t="shared" si="1"/>
        <v>14315</v>
      </c>
      <c r="H15" s="19">
        <f t="shared" si="1"/>
        <v>13134</v>
      </c>
      <c r="I15" s="19">
        <f t="shared" si="1"/>
        <v>12698</v>
      </c>
      <c r="J15" s="19">
        <f t="shared" si="1"/>
        <v>13761</v>
      </c>
      <c r="K15" s="19">
        <f t="shared" si="1"/>
        <v>15235</v>
      </c>
      <c r="L15" s="19">
        <f t="shared" si="1"/>
        <v>14517</v>
      </c>
      <c r="M15" s="19">
        <f>SUM(M9:M14)</f>
        <v>14181</v>
      </c>
    </row>
    <row r="16" spans="1:14" x14ac:dyDescent="0.25">
      <c r="A16" s="2" t="s">
        <v>59</v>
      </c>
      <c r="B16" s="19">
        <f>B7-B15</f>
        <v>4872</v>
      </c>
      <c r="C16" s="22">
        <f t="shared" ref="C16:M16" si="2">C7-C15</f>
        <v>4466</v>
      </c>
      <c r="D16" s="19">
        <f t="shared" si="2"/>
        <v>9338</v>
      </c>
      <c r="E16" s="19">
        <f t="shared" si="2"/>
        <v>7834</v>
      </c>
      <c r="F16" s="19">
        <f t="shared" si="2"/>
        <v>8554</v>
      </c>
      <c r="G16" s="19">
        <f t="shared" si="2"/>
        <v>8517</v>
      </c>
      <c r="H16" s="19">
        <f t="shared" si="2"/>
        <v>8106</v>
      </c>
      <c r="I16" s="19">
        <f t="shared" si="2"/>
        <v>7243</v>
      </c>
      <c r="J16" s="19">
        <f t="shared" si="2"/>
        <v>8052</v>
      </c>
      <c r="K16" s="19">
        <f t="shared" si="2"/>
        <v>8753</v>
      </c>
      <c r="L16" s="19">
        <f t="shared" si="2"/>
        <v>7446</v>
      </c>
      <c r="M16" s="19">
        <f t="shared" si="2"/>
        <v>6745</v>
      </c>
    </row>
    <row r="17" spans="1:13" x14ac:dyDescent="0.25">
      <c r="A17" s="1" t="s">
        <v>60</v>
      </c>
      <c r="B17" s="4">
        <v>210</v>
      </c>
      <c r="C17" s="21">
        <v>176</v>
      </c>
      <c r="D17" s="4">
        <v>297</v>
      </c>
      <c r="E17" s="4">
        <v>287</v>
      </c>
      <c r="F17" s="4">
        <v>243</v>
      </c>
      <c r="G17" s="4">
        <v>94</v>
      </c>
      <c r="H17" s="4">
        <v>245</v>
      </c>
      <c r="I17" s="4">
        <v>221</v>
      </c>
      <c r="J17" s="4">
        <v>226</v>
      </c>
      <c r="K17" s="4">
        <v>151</v>
      </c>
      <c r="L17" s="4">
        <v>128</v>
      </c>
      <c r="M17" s="4">
        <v>108</v>
      </c>
    </row>
    <row r="18" spans="1:13" x14ac:dyDescent="0.25">
      <c r="A18" s="1" t="s">
        <v>61</v>
      </c>
      <c r="B18" s="4">
        <v>-623</v>
      </c>
      <c r="C18" s="21">
        <v>-572</v>
      </c>
      <c r="D18" s="4">
        <v>-1157</v>
      </c>
      <c r="E18" s="4">
        <v>-1141</v>
      </c>
      <c r="F18" s="4">
        <v>-1050</v>
      </c>
      <c r="G18" s="4">
        <v>-870</v>
      </c>
      <c r="H18" s="4">
        <v>-719</v>
      </c>
      <c r="I18" s="4">
        <v>-698</v>
      </c>
      <c r="J18" s="4">
        <v>-622</v>
      </c>
      <c r="K18" s="4">
        <v>-561</v>
      </c>
      <c r="L18" s="4">
        <v>-526</v>
      </c>
      <c r="M18" s="4">
        <v>-535</v>
      </c>
    </row>
    <row r="19" spans="1:13" x14ac:dyDescent="0.25">
      <c r="A19" s="2" t="s">
        <v>62</v>
      </c>
      <c r="B19" s="19">
        <f>SUM(B16:B18)</f>
        <v>4459</v>
      </c>
      <c r="C19" s="22">
        <f t="shared" ref="C19:M19" si="3">SUM(C16:C18)</f>
        <v>4070</v>
      </c>
      <c r="D19" s="19">
        <f t="shared" si="3"/>
        <v>8478</v>
      </c>
      <c r="E19" s="19">
        <f t="shared" si="3"/>
        <v>6980</v>
      </c>
      <c r="F19" s="19">
        <f t="shared" si="3"/>
        <v>7747</v>
      </c>
      <c r="G19" s="19">
        <f t="shared" si="3"/>
        <v>7741</v>
      </c>
      <c r="H19" s="19">
        <f t="shared" si="3"/>
        <v>7632</v>
      </c>
      <c r="I19" s="19">
        <f t="shared" si="3"/>
        <v>6766</v>
      </c>
      <c r="J19" s="19">
        <f t="shared" si="3"/>
        <v>7656</v>
      </c>
      <c r="K19" s="19">
        <f t="shared" si="3"/>
        <v>8343</v>
      </c>
      <c r="L19" s="19">
        <f t="shared" si="3"/>
        <v>7048</v>
      </c>
      <c r="M19" s="19">
        <f t="shared" si="3"/>
        <v>6318</v>
      </c>
    </row>
    <row r="20" spans="1:13" x14ac:dyDescent="0.25">
      <c r="A20" s="1" t="s">
        <v>63</v>
      </c>
      <c r="B20" s="4">
        <v>-994</v>
      </c>
      <c r="C20" s="21">
        <v>-931</v>
      </c>
      <c r="D20" s="4">
        <v>-1955</v>
      </c>
      <c r="E20" s="4">
        <v>-1631</v>
      </c>
      <c r="F20" s="4">
        <v>-1828</v>
      </c>
      <c r="G20" s="4">
        <v>-1775</v>
      </c>
      <c r="H20" s="4">
        <v>3080</v>
      </c>
      <c r="I20" s="4">
        <v>-2533</v>
      </c>
      <c r="J20" s="4">
        <v>-2884</v>
      </c>
      <c r="K20" s="4">
        <v>-3163</v>
      </c>
      <c r="L20" s="4">
        <v>-2660</v>
      </c>
      <c r="M20" s="4">
        <v>-2375</v>
      </c>
    </row>
    <row r="21" spans="1:13" ht="20" thickBot="1" x14ac:dyDescent="0.3">
      <c r="A21" s="2" t="s">
        <v>2</v>
      </c>
      <c r="B21" s="20">
        <f>SUM(B19:B20)</f>
        <v>3465</v>
      </c>
      <c r="C21" s="23">
        <f t="shared" ref="C21:M21" si="4">SUM(C19:C20)</f>
        <v>3139</v>
      </c>
      <c r="D21" s="20">
        <f t="shared" si="4"/>
        <v>6523</v>
      </c>
      <c r="E21" s="20">
        <f t="shared" si="4"/>
        <v>5349</v>
      </c>
      <c r="F21" s="20">
        <f t="shared" si="4"/>
        <v>5919</v>
      </c>
      <c r="G21" s="20">
        <f t="shared" si="4"/>
        <v>5966</v>
      </c>
      <c r="H21" s="20">
        <f t="shared" si="4"/>
        <v>10712</v>
      </c>
      <c r="I21" s="20">
        <f t="shared" si="4"/>
        <v>4233</v>
      </c>
      <c r="J21" s="20">
        <f t="shared" si="4"/>
        <v>4772</v>
      </c>
      <c r="K21" s="20">
        <f t="shared" si="4"/>
        <v>5180</v>
      </c>
      <c r="L21" s="20">
        <f t="shared" si="4"/>
        <v>4388</v>
      </c>
      <c r="M21" s="20">
        <f t="shared" si="4"/>
        <v>3943</v>
      </c>
    </row>
    <row r="22" spans="1:13" ht="20" thickTop="1" x14ac:dyDescent="0.25">
      <c r="A22" s="2"/>
      <c r="B22" s="57"/>
      <c r="C22" s="58"/>
      <c r="D22" s="57"/>
      <c r="E22" s="57"/>
      <c r="F22" s="57"/>
      <c r="G22" s="57"/>
      <c r="H22" s="57"/>
      <c r="I22" s="57"/>
      <c r="J22" s="57"/>
      <c r="K22" s="57"/>
      <c r="L22" s="57"/>
      <c r="M22" s="57"/>
    </row>
    <row r="23" spans="1:13" x14ac:dyDescent="0.25">
      <c r="A23" s="6" t="s">
        <v>187</v>
      </c>
      <c r="B23" s="59">
        <f>-B20/B19</f>
        <v>0.22291993720565148</v>
      </c>
      <c r="C23" s="60">
        <f t="shared" ref="C23:M23" si="5">-C20/C19</f>
        <v>0.22874692874692876</v>
      </c>
      <c r="D23" s="59">
        <f t="shared" si="5"/>
        <v>0.23059683887709365</v>
      </c>
      <c r="E23" s="59">
        <f t="shared" si="5"/>
        <v>0.2336676217765043</v>
      </c>
      <c r="F23" s="59">
        <f t="shared" si="5"/>
        <v>0.23596230799018975</v>
      </c>
      <c r="G23" s="59">
        <f t="shared" si="5"/>
        <v>0.22929854024027904</v>
      </c>
      <c r="H23" s="59">
        <f t="shared" si="5"/>
        <v>-0.40356394129979034</v>
      </c>
      <c r="I23" s="59">
        <f t="shared" si="5"/>
        <v>0.37437185929648242</v>
      </c>
      <c r="J23" s="59">
        <f t="shared" si="5"/>
        <v>0.37669801462904912</v>
      </c>
      <c r="K23" s="59">
        <f t="shared" si="5"/>
        <v>0.37912022054416877</v>
      </c>
      <c r="L23" s="59">
        <f t="shared" si="5"/>
        <v>0.37741203178206584</v>
      </c>
      <c r="M23" s="59">
        <f t="shared" si="5"/>
        <v>0.37591009813232035</v>
      </c>
    </row>
    <row r="24" spans="1:13" x14ac:dyDescent="0.25">
      <c r="C24" s="24"/>
    </row>
    <row r="25" spans="1:13" x14ac:dyDescent="0.25">
      <c r="A25" s="1" t="s">
        <v>64</v>
      </c>
      <c r="B25" s="1">
        <v>630.20000000000005</v>
      </c>
      <c r="C25" s="24">
        <v>664.7</v>
      </c>
      <c r="D25" s="1">
        <v>655.4</v>
      </c>
      <c r="E25" s="1">
        <v>679.1</v>
      </c>
      <c r="F25" s="1">
        <v>706.1</v>
      </c>
      <c r="G25" s="1">
        <v>754.3</v>
      </c>
      <c r="H25" s="1">
        <v>801.7</v>
      </c>
      <c r="I25" s="1">
        <v>835.4</v>
      </c>
      <c r="J25" s="1">
        <v>869.4</v>
      </c>
      <c r="K25" s="1">
        <v>901.1</v>
      </c>
      <c r="L25" s="1">
        <v>931.5</v>
      </c>
      <c r="M25" s="1">
        <v>952.9</v>
      </c>
    </row>
    <row r="26" spans="1:13" x14ac:dyDescent="0.25">
      <c r="A26" s="1" t="s">
        <v>65</v>
      </c>
      <c r="B26" s="14">
        <f>B21/B25</f>
        <v>5.4982545223738493</v>
      </c>
      <c r="C26" s="25">
        <f t="shared" ref="C26:M26" si="6">C21/C25</f>
        <v>4.7224311719572736</v>
      </c>
      <c r="D26" s="14">
        <f t="shared" si="6"/>
        <v>9.9527006408300274</v>
      </c>
      <c r="E26" s="14">
        <f t="shared" si="6"/>
        <v>7.8766013841849505</v>
      </c>
      <c r="F26" s="14">
        <f t="shared" si="6"/>
        <v>8.3826653448520041</v>
      </c>
      <c r="G26" s="14">
        <f t="shared" si="6"/>
        <v>7.9093198992443332</v>
      </c>
      <c r="H26" s="14">
        <f t="shared" si="6"/>
        <v>13.36160658600474</v>
      </c>
      <c r="I26" s="14">
        <f t="shared" si="6"/>
        <v>5.067033756284415</v>
      </c>
      <c r="J26" s="14">
        <f t="shared" si="6"/>
        <v>5.488842880147228</v>
      </c>
      <c r="K26" s="14">
        <f t="shared" si="6"/>
        <v>5.7485295749639329</v>
      </c>
      <c r="L26" s="14">
        <f t="shared" si="6"/>
        <v>4.7106816961889422</v>
      </c>
      <c r="M26" s="14">
        <f t="shared" si="6"/>
        <v>4.1378948473082175</v>
      </c>
    </row>
    <row r="27" spans="1:13" x14ac:dyDescent="0.25">
      <c r="B27" s="14"/>
      <c r="C27" s="25"/>
      <c r="D27" s="14"/>
      <c r="E27" s="14"/>
      <c r="F27" s="14"/>
      <c r="G27" s="14"/>
      <c r="H27" s="14"/>
      <c r="I27" s="14"/>
      <c r="J27" s="14"/>
      <c r="K27" s="14"/>
      <c r="L27" s="14"/>
      <c r="M27" s="14"/>
    </row>
    <row r="28" spans="1:13" ht="20" x14ac:dyDescent="0.25">
      <c r="A28" s="12" t="s">
        <v>1</v>
      </c>
      <c r="B28" s="10" t="s">
        <v>0</v>
      </c>
      <c r="C28" s="13" t="s">
        <v>4</v>
      </c>
      <c r="D28" s="8">
        <v>2021</v>
      </c>
      <c r="E28" s="8">
        <v>2020</v>
      </c>
      <c r="F28" s="8">
        <v>2019</v>
      </c>
      <c r="G28" s="8">
        <v>2018</v>
      </c>
      <c r="H28" s="8">
        <v>2017</v>
      </c>
      <c r="I28" s="8">
        <v>2016</v>
      </c>
      <c r="J28" s="8">
        <v>2015</v>
      </c>
      <c r="K28" s="8">
        <v>2014</v>
      </c>
      <c r="L28" s="8">
        <v>2013</v>
      </c>
      <c r="M28" s="8">
        <v>2012</v>
      </c>
    </row>
    <row r="29" spans="1:13" x14ac:dyDescent="0.25">
      <c r="A29" s="2" t="s">
        <v>139</v>
      </c>
      <c r="C29" s="24"/>
    </row>
    <row r="30" spans="1:13" x14ac:dyDescent="0.25">
      <c r="A30" s="1" t="s">
        <v>53</v>
      </c>
      <c r="B30" s="42">
        <f t="shared" ref="B30:C35" si="7">B9/B$7</f>
        <v>0.18080633193173387</v>
      </c>
      <c r="C30" s="43">
        <f t="shared" si="7"/>
        <v>0.19495478343645883</v>
      </c>
      <c r="D30" s="42">
        <f t="shared" ref="D30:M30" si="8">D9/D$7</f>
        <v>0.1906989543203082</v>
      </c>
      <c r="E30" s="42">
        <f t="shared" si="8"/>
        <v>0.20442328367378282</v>
      </c>
      <c r="F30" s="42">
        <f t="shared" si="8"/>
        <v>0.20881702598120508</v>
      </c>
      <c r="G30" s="42">
        <f t="shared" si="8"/>
        <v>0.2214435879467414</v>
      </c>
      <c r="H30" s="42">
        <f t="shared" si="8"/>
        <v>0.23253295668549906</v>
      </c>
      <c r="I30" s="42">
        <f t="shared" si="8"/>
        <v>0.23965698811493907</v>
      </c>
      <c r="J30" s="42">
        <f t="shared" si="8"/>
        <v>0.23660202631458305</v>
      </c>
      <c r="K30" s="42">
        <f t="shared" si="8"/>
        <v>0.21160580290145073</v>
      </c>
      <c r="L30" s="42">
        <f t="shared" si="8"/>
        <v>0.21886809634385102</v>
      </c>
      <c r="M30" s="42">
        <f t="shared" si="8"/>
        <v>0.22388416324190002</v>
      </c>
    </row>
    <row r="31" spans="1:13" x14ac:dyDescent="0.25">
      <c r="A31" s="1" t="s">
        <v>54</v>
      </c>
      <c r="B31" s="42">
        <f t="shared" si="7"/>
        <v>0.13636738395580839</v>
      </c>
      <c r="C31" s="43">
        <f t="shared" si="7"/>
        <v>8.6435030937648732E-2</v>
      </c>
      <c r="D31" s="42">
        <f t="shared" ref="D31:M31" si="9">D10/D$7</f>
        <v>9.3973582828838748E-2</v>
      </c>
      <c r="E31" s="42">
        <f t="shared" si="9"/>
        <v>6.7270772538780527E-2</v>
      </c>
      <c r="F31" s="42">
        <f t="shared" si="9"/>
        <v>9.7060991339598307E-2</v>
      </c>
      <c r="G31" s="42">
        <f t="shared" si="9"/>
        <v>0.11085318850735809</v>
      </c>
      <c r="H31" s="42">
        <f t="shared" si="9"/>
        <v>8.9030131826741993E-2</v>
      </c>
      <c r="I31" s="42">
        <f t="shared" si="9"/>
        <v>7.4670277318088354E-2</v>
      </c>
      <c r="J31" s="42">
        <f t="shared" si="9"/>
        <v>9.2284417549167927E-2</v>
      </c>
      <c r="K31" s="42">
        <f t="shared" si="9"/>
        <v>0.14753209938302483</v>
      </c>
      <c r="L31" s="42">
        <f t="shared" si="9"/>
        <v>0.16090697992077585</v>
      </c>
      <c r="M31" s="42">
        <f t="shared" si="9"/>
        <v>0.17241708878906623</v>
      </c>
    </row>
    <row r="32" spans="1:13" x14ac:dyDescent="0.25">
      <c r="A32" s="1" t="s">
        <v>55</v>
      </c>
      <c r="B32" s="42">
        <f t="shared" si="7"/>
        <v>9.7534833869239015E-2</v>
      </c>
      <c r="C32" s="43">
        <f t="shared" si="7"/>
        <v>9.2146596858638741E-2</v>
      </c>
      <c r="D32" s="42">
        <f t="shared" ref="D32:M32" si="10">D11/D$7</f>
        <v>9.2460099064391857E-2</v>
      </c>
      <c r="E32" s="42">
        <f t="shared" si="10"/>
        <v>0.10044540009215175</v>
      </c>
      <c r="F32" s="42">
        <f t="shared" si="10"/>
        <v>0.10383268840980284</v>
      </c>
      <c r="G32" s="42">
        <f t="shared" si="10"/>
        <v>0.1069989488437281</v>
      </c>
      <c r="H32" s="42">
        <f t="shared" si="10"/>
        <v>0.11125235404896422</v>
      </c>
      <c r="I32" s="42">
        <f t="shared" si="10"/>
        <v>0.11323404041923675</v>
      </c>
      <c r="J32" s="42">
        <f t="shared" si="10"/>
        <v>0.11098885985421537</v>
      </c>
      <c r="K32" s="42">
        <f t="shared" si="10"/>
        <v>0.10663665165916292</v>
      </c>
      <c r="L32" s="42">
        <f t="shared" si="10"/>
        <v>0.10540454400582798</v>
      </c>
      <c r="M32" s="42">
        <f t="shared" si="10"/>
        <v>0.10240848704960337</v>
      </c>
    </row>
    <row r="33" spans="1:14" x14ac:dyDescent="0.25">
      <c r="A33" s="1" t="s">
        <v>56</v>
      </c>
      <c r="B33" s="42">
        <f t="shared" si="7"/>
        <v>9.1845988952098279E-2</v>
      </c>
      <c r="C33" s="43">
        <f t="shared" si="7"/>
        <v>0.10461684911946692</v>
      </c>
      <c r="D33" s="42">
        <f t="shared" ref="D33:M33" si="11">D12/D$7</f>
        <v>0.10126582278481013</v>
      </c>
      <c r="E33" s="42">
        <f t="shared" si="11"/>
        <v>0.11314186248912098</v>
      </c>
      <c r="F33" s="42">
        <f t="shared" si="11"/>
        <v>0.10208218168417173</v>
      </c>
      <c r="G33" s="42">
        <f>G12/G$7</f>
        <v>9.5961807988787673E-2</v>
      </c>
      <c r="H33" s="42">
        <f t="shared" si="11"/>
        <v>9.910546139359698E-2</v>
      </c>
      <c r="I33" s="42">
        <f t="shared" si="11"/>
        <v>0.10220149440850509</v>
      </c>
      <c r="J33" s="42">
        <f t="shared" si="11"/>
        <v>9.223857332783203E-2</v>
      </c>
      <c r="K33" s="42">
        <f t="shared" si="11"/>
        <v>7.9373019843254955E-2</v>
      </c>
      <c r="L33" s="42">
        <f t="shared" si="11"/>
        <v>8.0908801165596692E-2</v>
      </c>
      <c r="M33" s="42">
        <f t="shared" si="11"/>
        <v>8.4105896970276206E-2</v>
      </c>
    </row>
    <row r="34" spans="1:14" x14ac:dyDescent="0.25">
      <c r="A34" s="1" t="s">
        <v>57</v>
      </c>
      <c r="B34" s="42">
        <f t="shared" si="7"/>
        <v>3.6688927364168525E-2</v>
      </c>
      <c r="C34" s="43">
        <f t="shared" si="7"/>
        <v>3.9219419324131366E-2</v>
      </c>
      <c r="D34" s="42">
        <f t="shared" ref="D34:M34" si="12">D13/D$7</f>
        <v>3.9396441019996328E-2</v>
      </c>
      <c r="E34" s="42">
        <f t="shared" si="12"/>
        <v>4.4795986279629343E-2</v>
      </c>
      <c r="F34" s="42">
        <f t="shared" si="12"/>
        <v>4.5328911000552793E-2</v>
      </c>
      <c r="G34" s="42">
        <f t="shared" si="12"/>
        <v>4.6951646811492644E-2</v>
      </c>
      <c r="H34" s="42">
        <f t="shared" si="12"/>
        <v>4.1807909604519772E-2</v>
      </c>
      <c r="I34" s="42">
        <f t="shared" si="12"/>
        <v>5.7018203700917709E-2</v>
      </c>
      <c r="J34" s="42">
        <f t="shared" si="12"/>
        <v>5.6388392243157753E-2</v>
      </c>
      <c r="K34" s="42">
        <f t="shared" si="12"/>
        <v>5.1442387860596968E-2</v>
      </c>
      <c r="L34" s="42">
        <f t="shared" si="12"/>
        <v>5.6230933843281886E-2</v>
      </c>
      <c r="M34" s="42">
        <f t="shared" si="12"/>
        <v>5.72015674280799E-2</v>
      </c>
    </row>
    <row r="35" spans="1:14" x14ac:dyDescent="0.25">
      <c r="A35" s="1" t="s">
        <v>66</v>
      </c>
      <c r="B35" s="42">
        <f t="shared" si="7"/>
        <v>5.5074614560145105E-2</v>
      </c>
      <c r="C35" s="43">
        <f t="shared" si="7"/>
        <v>5.749643027129938E-2</v>
      </c>
      <c r="D35" s="42">
        <f t="shared" ref="D35:M35" si="13">D14/D$7</f>
        <v>5.3935057787561913E-2</v>
      </c>
      <c r="E35" s="42">
        <f t="shared" si="13"/>
        <v>6.8857830338401677E-2</v>
      </c>
      <c r="F35" s="42">
        <f t="shared" si="13"/>
        <v>4.8829924451814999E-2</v>
      </c>
      <c r="G35" s="42">
        <f t="shared" si="13"/>
        <v>4.4761737911702876E-2</v>
      </c>
      <c r="H35" s="42">
        <f t="shared" si="13"/>
        <v>4.463276836158192E-2</v>
      </c>
      <c r="I35" s="42">
        <f t="shared" si="13"/>
        <v>4.9997492603179379E-2</v>
      </c>
      <c r="J35" s="42">
        <f t="shared" si="13"/>
        <v>4.2360060514372161E-2</v>
      </c>
      <c r="K35" s="42">
        <f t="shared" si="13"/>
        <v>3.8519259629814909E-2</v>
      </c>
      <c r="L35" s="42">
        <f t="shared" si="13"/>
        <v>3.8655921322223737E-2</v>
      </c>
      <c r="M35" s="42">
        <f t="shared" si="13"/>
        <v>3.7656503870782759E-2</v>
      </c>
    </row>
    <row r="36" spans="1:14" ht="20" thickBot="1" x14ac:dyDescent="0.3">
      <c r="A36" s="2" t="s">
        <v>140</v>
      </c>
      <c r="B36" s="49">
        <f>SUM(B30:B35)</f>
        <v>0.59831808063319314</v>
      </c>
      <c r="C36" s="50">
        <f>SUM(C30:C35)</f>
        <v>0.57486910994764406</v>
      </c>
      <c r="D36" s="49">
        <f t="shared" ref="D36:M36" si="14">SUM(D30:D35)</f>
        <v>0.57172995780590719</v>
      </c>
      <c r="E36" s="49">
        <f t="shared" si="14"/>
        <v>0.59893513541186705</v>
      </c>
      <c r="F36" s="49">
        <f t="shared" si="14"/>
        <v>0.60595172286714571</v>
      </c>
      <c r="G36" s="49">
        <f t="shared" si="14"/>
        <v>0.62697091800981075</v>
      </c>
      <c r="H36" s="49">
        <f t="shared" si="14"/>
        <v>0.61836158192090385</v>
      </c>
      <c r="I36" s="49">
        <f t="shared" si="14"/>
        <v>0.6367784965648664</v>
      </c>
      <c r="J36" s="49">
        <f t="shared" si="14"/>
        <v>0.63086232980332824</v>
      </c>
      <c r="K36" s="49">
        <f t="shared" si="14"/>
        <v>0.63510922127730529</v>
      </c>
      <c r="L36" s="49">
        <f t="shared" si="14"/>
        <v>0.66097527660155719</v>
      </c>
      <c r="M36" s="49">
        <f t="shared" si="14"/>
        <v>0.67767370734970855</v>
      </c>
    </row>
    <row r="37" spans="1:14" ht="20" thickTop="1" x14ac:dyDescent="0.25">
      <c r="B37" s="42"/>
      <c r="C37" s="24"/>
      <c r="D37" s="42"/>
      <c r="E37" s="42"/>
      <c r="F37" s="42"/>
      <c r="G37" s="42"/>
      <c r="H37" s="42"/>
      <c r="I37" s="42"/>
      <c r="J37" s="42"/>
      <c r="K37" s="42"/>
      <c r="L37" s="42"/>
      <c r="M37" s="42"/>
    </row>
    <row r="38" spans="1:14" x14ac:dyDescent="0.25">
      <c r="A38" s="2" t="s">
        <v>67</v>
      </c>
      <c r="B38" s="26">
        <v>59.8</v>
      </c>
      <c r="C38" s="39">
        <v>57.5</v>
      </c>
      <c r="D38" s="26">
        <v>57.2</v>
      </c>
      <c r="E38" s="26">
        <v>59.9</v>
      </c>
      <c r="F38" s="26">
        <v>60.6</v>
      </c>
      <c r="G38" s="26">
        <v>62.7</v>
      </c>
      <c r="H38" s="26">
        <v>61.8</v>
      </c>
      <c r="I38" s="26">
        <v>63.7</v>
      </c>
      <c r="J38" s="26">
        <v>63.1</v>
      </c>
      <c r="K38" s="26">
        <v>63.5</v>
      </c>
      <c r="L38" s="26">
        <v>66.099999999999994</v>
      </c>
      <c r="M38" s="26">
        <v>67.8</v>
      </c>
    </row>
    <row r="39" spans="1:14" x14ac:dyDescent="0.25">
      <c r="C39" s="24"/>
    </row>
    <row r="40" spans="1:14" ht="20" x14ac:dyDescent="0.25">
      <c r="A40" s="12" t="s">
        <v>1</v>
      </c>
      <c r="B40" s="10" t="s">
        <v>0</v>
      </c>
      <c r="C40" s="13" t="s">
        <v>4</v>
      </c>
      <c r="D40" s="8">
        <v>2021</v>
      </c>
      <c r="E40" s="8">
        <v>2020</v>
      </c>
      <c r="F40" s="8">
        <v>2019</v>
      </c>
      <c r="G40" s="8">
        <v>2018</v>
      </c>
      <c r="H40" s="8">
        <v>2017</v>
      </c>
      <c r="I40" s="8">
        <v>2016</v>
      </c>
      <c r="J40" s="8">
        <v>2015</v>
      </c>
      <c r="K40" s="8">
        <v>2014</v>
      </c>
      <c r="L40" s="8">
        <v>2013</v>
      </c>
      <c r="M40" s="8">
        <v>2012</v>
      </c>
    </row>
    <row r="41" spans="1:14" x14ac:dyDescent="0.25">
      <c r="A41" s="2" t="s">
        <v>142</v>
      </c>
      <c r="C41" s="24"/>
    </row>
    <row r="42" spans="1:14" x14ac:dyDescent="0.25">
      <c r="A42" s="1" t="s">
        <v>143</v>
      </c>
      <c r="B42" s="4">
        <f>B10</f>
        <v>1654</v>
      </c>
      <c r="C42" s="21">
        <f t="shared" ref="C42:M42" si="15">C10</f>
        <v>908</v>
      </c>
      <c r="D42" s="4">
        <f t="shared" si="15"/>
        <v>2049</v>
      </c>
      <c r="E42" s="4">
        <f t="shared" si="15"/>
        <v>1314</v>
      </c>
      <c r="F42" s="4">
        <f t="shared" si="15"/>
        <v>2107</v>
      </c>
      <c r="G42" s="4">
        <f t="shared" si="15"/>
        <v>2531</v>
      </c>
      <c r="H42" s="4">
        <f t="shared" si="15"/>
        <v>1891</v>
      </c>
      <c r="I42" s="4">
        <f t="shared" si="15"/>
        <v>1489</v>
      </c>
      <c r="J42" s="4">
        <f t="shared" si="15"/>
        <v>2013</v>
      </c>
      <c r="K42" s="4">
        <f t="shared" si="15"/>
        <v>3539</v>
      </c>
      <c r="L42" s="4">
        <f t="shared" si="15"/>
        <v>3534</v>
      </c>
      <c r="M42" s="4">
        <f t="shared" si="15"/>
        <v>3608</v>
      </c>
    </row>
    <row r="43" spans="1:14" x14ac:dyDescent="0.25">
      <c r="A43" s="1" t="s">
        <v>145</v>
      </c>
      <c r="B43" s="3">
        <f>635+976</f>
        <v>1611</v>
      </c>
      <c r="C43" s="33">
        <f>260+414</f>
        <v>674</v>
      </c>
      <c r="D43" s="3">
        <v>1700</v>
      </c>
      <c r="E43" s="3">
        <v>1000</v>
      </c>
      <c r="F43" s="3">
        <v>1600</v>
      </c>
      <c r="G43" s="3">
        <v>1700</v>
      </c>
      <c r="H43" s="3">
        <v>966</v>
      </c>
      <c r="I43" s="3">
        <v>560</v>
      </c>
      <c r="J43" s="3">
        <v>1300</v>
      </c>
      <c r="K43" s="3">
        <v>2800</v>
      </c>
      <c r="L43" s="3">
        <v>2600</v>
      </c>
      <c r="M43" s="3">
        <v>2600</v>
      </c>
    </row>
    <row r="44" spans="1:14" ht="20" thickBot="1" x14ac:dyDescent="0.3">
      <c r="A44" s="2" t="s">
        <v>144</v>
      </c>
      <c r="B44" s="20">
        <f>B42-B43</f>
        <v>43</v>
      </c>
      <c r="C44" s="23">
        <f t="shared" ref="C44:M44" si="16">C42-C43</f>
        <v>234</v>
      </c>
      <c r="D44" s="20">
        <f t="shared" si="16"/>
        <v>349</v>
      </c>
      <c r="E44" s="20">
        <f t="shared" si="16"/>
        <v>314</v>
      </c>
      <c r="F44" s="20">
        <f t="shared" si="16"/>
        <v>507</v>
      </c>
      <c r="G44" s="20">
        <f t="shared" si="16"/>
        <v>831</v>
      </c>
      <c r="H44" s="20">
        <f t="shared" si="16"/>
        <v>925</v>
      </c>
      <c r="I44" s="20">
        <f t="shared" si="16"/>
        <v>929</v>
      </c>
      <c r="J44" s="20">
        <f t="shared" si="16"/>
        <v>713</v>
      </c>
      <c r="K44" s="20">
        <f t="shared" si="16"/>
        <v>739</v>
      </c>
      <c r="L44" s="20">
        <f t="shared" si="16"/>
        <v>934</v>
      </c>
      <c r="M44" s="20">
        <f t="shared" si="16"/>
        <v>1008</v>
      </c>
    </row>
    <row r="45" spans="1:14" ht="20" thickTop="1" x14ac:dyDescent="0.25">
      <c r="C45" s="24"/>
    </row>
    <row r="46" spans="1:14" ht="20" x14ac:dyDescent="0.25">
      <c r="A46" s="12" t="s">
        <v>1</v>
      </c>
      <c r="B46" s="10" t="s">
        <v>0</v>
      </c>
      <c r="C46" s="13" t="s">
        <v>4</v>
      </c>
      <c r="D46" s="8">
        <v>2021</v>
      </c>
      <c r="E46" s="8">
        <v>2020</v>
      </c>
      <c r="F46" s="8">
        <v>2019</v>
      </c>
      <c r="G46" s="8">
        <v>2018</v>
      </c>
    </row>
    <row r="47" spans="1:14" x14ac:dyDescent="0.25">
      <c r="A47" s="2" t="s">
        <v>141</v>
      </c>
      <c r="B47" s="3"/>
      <c r="C47" s="33"/>
      <c r="D47" s="3"/>
      <c r="E47" s="3"/>
      <c r="F47" s="3"/>
      <c r="G47" s="3"/>
      <c r="H47" s="3"/>
      <c r="I47" s="3"/>
      <c r="J47" s="3"/>
      <c r="K47" s="3"/>
      <c r="L47" s="3"/>
      <c r="M47" s="3"/>
      <c r="N47" s="3"/>
    </row>
    <row r="48" spans="1:14" x14ac:dyDescent="0.25">
      <c r="A48" s="40" t="s">
        <v>117</v>
      </c>
      <c r="B48" s="3"/>
      <c r="C48" s="33"/>
      <c r="D48" s="3"/>
      <c r="E48" s="3"/>
      <c r="F48" s="3"/>
      <c r="G48" s="3"/>
      <c r="H48" s="3"/>
      <c r="I48" s="3"/>
      <c r="J48" s="3"/>
      <c r="K48" s="3"/>
      <c r="L48" s="3"/>
      <c r="M48" s="3"/>
      <c r="N48" s="3"/>
    </row>
    <row r="49" spans="1:14" x14ac:dyDescent="0.25">
      <c r="A49" s="1" t="s">
        <v>118</v>
      </c>
      <c r="B49" s="3">
        <v>1744</v>
      </c>
      <c r="C49" s="33">
        <v>1561</v>
      </c>
      <c r="D49" s="3">
        <v>3181</v>
      </c>
      <c r="E49" s="3">
        <v>2829</v>
      </c>
      <c r="F49" s="3">
        <v>2776</v>
      </c>
      <c r="G49" s="3">
        <v>2756</v>
      </c>
      <c r="H49" s="41"/>
      <c r="I49" s="41"/>
      <c r="J49" s="41"/>
      <c r="K49" s="41"/>
      <c r="L49" s="41"/>
      <c r="M49" s="41"/>
      <c r="N49" s="3"/>
    </row>
    <row r="50" spans="1:14" x14ac:dyDescent="0.25">
      <c r="A50" s="1" t="s">
        <v>119</v>
      </c>
      <c r="B50" s="3">
        <v>363</v>
      </c>
      <c r="C50" s="33">
        <v>349</v>
      </c>
      <c r="D50" s="3">
        <v>697</v>
      </c>
      <c r="E50" s="3">
        <v>660</v>
      </c>
      <c r="F50" s="3">
        <v>653</v>
      </c>
      <c r="G50" s="3">
        <v>641</v>
      </c>
      <c r="H50" s="41"/>
      <c r="I50" s="41"/>
      <c r="J50" s="41"/>
      <c r="K50" s="41"/>
      <c r="L50" s="41"/>
      <c r="M50" s="41"/>
      <c r="N50" s="3"/>
    </row>
    <row r="51" spans="1:14" x14ac:dyDescent="0.25">
      <c r="A51" s="1" t="s">
        <v>120</v>
      </c>
      <c r="B51" s="3">
        <v>538</v>
      </c>
      <c r="C51" s="33">
        <v>486</v>
      </c>
      <c r="D51" s="3">
        <v>998</v>
      </c>
      <c r="E51" s="3">
        <v>937</v>
      </c>
      <c r="F51" s="3">
        <v>1008</v>
      </c>
      <c r="G51" s="3">
        <v>1065</v>
      </c>
      <c r="H51" s="41"/>
      <c r="I51" s="41"/>
      <c r="J51" s="41"/>
      <c r="K51" s="41"/>
      <c r="L51" s="41"/>
      <c r="M51" s="41"/>
      <c r="N51" s="3"/>
    </row>
    <row r="52" spans="1:14" x14ac:dyDescent="0.25">
      <c r="A52" s="1" t="s">
        <v>121</v>
      </c>
      <c r="B52" s="3">
        <v>1000</v>
      </c>
      <c r="C52" s="33">
        <v>764</v>
      </c>
      <c r="D52" s="3">
        <v>1780</v>
      </c>
      <c r="E52" s="3">
        <v>1534</v>
      </c>
      <c r="F52" s="3">
        <v>2092</v>
      </c>
      <c r="G52" s="3">
        <v>2607</v>
      </c>
      <c r="H52" s="41"/>
      <c r="I52" s="41"/>
      <c r="J52" s="41"/>
      <c r="K52" s="41"/>
      <c r="L52" s="41"/>
      <c r="M52" s="41"/>
      <c r="N52" s="3"/>
    </row>
    <row r="53" spans="1:14" x14ac:dyDescent="0.25">
      <c r="A53" s="2" t="s">
        <v>122</v>
      </c>
      <c r="B53" s="27">
        <f>SUM(B49:B52)</f>
        <v>3645</v>
      </c>
      <c r="C53" s="35">
        <f t="shared" ref="C53:G53" si="17">SUM(C49:C52)</f>
        <v>3160</v>
      </c>
      <c r="D53" s="27">
        <f t="shared" si="17"/>
        <v>6656</v>
      </c>
      <c r="E53" s="27">
        <f t="shared" si="17"/>
        <v>5960</v>
      </c>
      <c r="F53" s="27">
        <f t="shared" si="17"/>
        <v>6529</v>
      </c>
      <c r="G53" s="27">
        <f t="shared" si="17"/>
        <v>7069</v>
      </c>
      <c r="H53" s="28"/>
      <c r="I53" s="28"/>
      <c r="J53" s="28"/>
      <c r="K53" s="28"/>
      <c r="L53" s="28"/>
      <c r="M53" s="28"/>
      <c r="N53" s="3"/>
    </row>
    <row r="54" spans="1:14" x14ac:dyDescent="0.25">
      <c r="A54" s="2" t="s">
        <v>123</v>
      </c>
      <c r="B54" s="3"/>
      <c r="C54" s="33"/>
      <c r="D54" s="3"/>
      <c r="E54" s="3"/>
      <c r="F54" s="3"/>
      <c r="G54" s="3"/>
      <c r="H54" s="41"/>
      <c r="I54" s="41"/>
      <c r="J54" s="41"/>
      <c r="K54" s="41"/>
      <c r="L54" s="41"/>
      <c r="M54" s="41"/>
      <c r="N54" s="3"/>
    </row>
    <row r="55" spans="1:14" x14ac:dyDescent="0.25">
      <c r="A55" s="1" t="s">
        <v>124</v>
      </c>
      <c r="B55" s="3">
        <v>1077</v>
      </c>
      <c r="C55" s="33">
        <v>933</v>
      </c>
      <c r="D55" s="3">
        <v>1943</v>
      </c>
      <c r="E55" s="3">
        <v>1845</v>
      </c>
      <c r="F55" s="3">
        <v>1885</v>
      </c>
      <c r="G55" s="3">
        <v>1828</v>
      </c>
      <c r="H55" s="41"/>
      <c r="I55" s="41"/>
      <c r="J55" s="41"/>
      <c r="K55" s="41"/>
      <c r="L55" s="41"/>
      <c r="M55" s="41"/>
      <c r="N55" s="3"/>
    </row>
    <row r="56" spans="1:14" x14ac:dyDescent="0.25">
      <c r="A56" s="1" t="s">
        <v>125</v>
      </c>
      <c r="B56" s="3">
        <v>1047</v>
      </c>
      <c r="C56" s="33">
        <v>842</v>
      </c>
      <c r="D56" s="3">
        <v>1811</v>
      </c>
      <c r="E56" s="3">
        <v>1580</v>
      </c>
      <c r="F56" s="3">
        <v>2042</v>
      </c>
      <c r="G56" s="3">
        <v>2521</v>
      </c>
      <c r="H56" s="41"/>
      <c r="I56" s="41"/>
      <c r="J56" s="41"/>
      <c r="K56" s="41"/>
      <c r="L56" s="41"/>
      <c r="M56" s="41"/>
      <c r="N56" s="3"/>
    </row>
    <row r="57" spans="1:14" x14ac:dyDescent="0.25">
      <c r="A57" s="1" t="s">
        <v>126</v>
      </c>
      <c r="B57" s="3">
        <v>750</v>
      </c>
      <c r="C57" s="33">
        <v>664</v>
      </c>
      <c r="D57" s="3">
        <v>1357</v>
      </c>
      <c r="E57" s="3">
        <v>1160</v>
      </c>
      <c r="F57" s="3">
        <v>1160</v>
      </c>
      <c r="G57" s="3">
        <v>1209</v>
      </c>
      <c r="H57" s="41"/>
      <c r="I57" s="41"/>
      <c r="J57" s="41"/>
      <c r="K57" s="41"/>
      <c r="L57" s="41"/>
      <c r="M57" s="41"/>
      <c r="N57" s="3"/>
    </row>
    <row r="58" spans="1:14" x14ac:dyDescent="0.25">
      <c r="A58" s="1" t="s">
        <v>127</v>
      </c>
      <c r="B58" s="3">
        <v>1138</v>
      </c>
      <c r="C58" s="33">
        <v>1076</v>
      </c>
      <c r="D58" s="3">
        <v>2212</v>
      </c>
      <c r="E58" s="3">
        <v>2037</v>
      </c>
      <c r="F58" s="3">
        <v>2385</v>
      </c>
      <c r="G58" s="3">
        <v>2131</v>
      </c>
      <c r="H58" s="41"/>
      <c r="I58" s="41"/>
      <c r="J58" s="41"/>
      <c r="K58" s="41"/>
      <c r="L58" s="41"/>
      <c r="M58" s="41"/>
      <c r="N58" s="3"/>
    </row>
    <row r="59" spans="1:14" x14ac:dyDescent="0.25">
      <c r="A59" s="2" t="s">
        <v>128</v>
      </c>
      <c r="B59" s="27">
        <f>SUM(B55:B58)</f>
        <v>4012</v>
      </c>
      <c r="C59" s="35">
        <f t="shared" ref="C59:G59" si="18">SUM(C55:C58)</f>
        <v>3515</v>
      </c>
      <c r="D59" s="27">
        <f t="shared" si="18"/>
        <v>7323</v>
      </c>
      <c r="E59" s="27">
        <f t="shared" si="18"/>
        <v>6622</v>
      </c>
      <c r="F59" s="27">
        <f t="shared" si="18"/>
        <v>7472</v>
      </c>
      <c r="G59" s="27">
        <f t="shared" si="18"/>
        <v>7689</v>
      </c>
      <c r="H59" s="28"/>
      <c r="I59" s="28"/>
      <c r="J59" s="28"/>
      <c r="K59" s="28"/>
      <c r="L59" s="28"/>
      <c r="M59" s="28"/>
      <c r="N59" s="3"/>
    </row>
    <row r="60" spans="1:14" x14ac:dyDescent="0.25">
      <c r="A60" s="2" t="s">
        <v>129</v>
      </c>
      <c r="B60" s="3"/>
      <c r="C60" s="33"/>
      <c r="D60" s="3"/>
      <c r="E60" s="3"/>
      <c r="F60" s="3"/>
      <c r="G60" s="3"/>
      <c r="H60" s="41"/>
      <c r="I60" s="41"/>
      <c r="J60" s="41"/>
      <c r="K60" s="41"/>
      <c r="L60" s="41"/>
      <c r="M60" s="41"/>
      <c r="N60" s="3"/>
    </row>
    <row r="61" spans="1:14" x14ac:dyDescent="0.25">
      <c r="A61" s="1" t="s">
        <v>130</v>
      </c>
      <c r="B61" s="3">
        <v>1062</v>
      </c>
      <c r="C61" s="33">
        <v>875</v>
      </c>
      <c r="D61" s="3">
        <v>1761</v>
      </c>
      <c r="E61" s="3">
        <v>1680</v>
      </c>
      <c r="F61" s="3">
        <v>2123</v>
      </c>
      <c r="G61" s="3">
        <v>2172</v>
      </c>
      <c r="H61" s="41"/>
      <c r="I61" s="41"/>
      <c r="J61" s="41"/>
      <c r="K61" s="41"/>
      <c r="L61" s="41"/>
      <c r="M61" s="41"/>
      <c r="N61" s="3"/>
    </row>
    <row r="62" spans="1:14" x14ac:dyDescent="0.25">
      <c r="A62" s="1" t="s">
        <v>131</v>
      </c>
      <c r="B62" s="3">
        <v>2563</v>
      </c>
      <c r="C62" s="33">
        <v>2231</v>
      </c>
      <c r="D62" s="3">
        <v>4504</v>
      </c>
      <c r="E62" s="3">
        <v>3989</v>
      </c>
      <c r="F62" s="3">
        <v>4119</v>
      </c>
      <c r="G62" s="3">
        <v>4454</v>
      </c>
      <c r="H62" s="41"/>
      <c r="I62" s="41"/>
      <c r="J62" s="41"/>
      <c r="K62" s="41"/>
      <c r="L62" s="41"/>
      <c r="M62" s="41"/>
      <c r="N62" s="3"/>
    </row>
    <row r="63" spans="1:14" x14ac:dyDescent="0.25">
      <c r="A63" s="2" t="s">
        <v>132</v>
      </c>
      <c r="B63" s="27">
        <f>SUM(B61:B62)</f>
        <v>3625</v>
      </c>
      <c r="C63" s="35">
        <f t="shared" ref="C63:G63" si="19">SUM(C61:C62)</f>
        <v>3106</v>
      </c>
      <c r="D63" s="27">
        <f t="shared" si="19"/>
        <v>6265</v>
      </c>
      <c r="E63" s="27">
        <f t="shared" si="19"/>
        <v>5669</v>
      </c>
      <c r="F63" s="27">
        <f t="shared" si="19"/>
        <v>6242</v>
      </c>
      <c r="G63" s="27">
        <f t="shared" si="19"/>
        <v>6626</v>
      </c>
      <c r="H63" s="28"/>
      <c r="I63" s="28"/>
      <c r="J63" s="28"/>
      <c r="K63" s="28"/>
      <c r="L63" s="28"/>
      <c r="M63" s="28"/>
      <c r="N63" s="3"/>
    </row>
    <row r="64" spans="1:14" ht="20" thickBot="1" x14ac:dyDescent="0.3">
      <c r="A64" s="2" t="s">
        <v>133</v>
      </c>
      <c r="B64" s="17">
        <f>B63+B59+B53</f>
        <v>11282</v>
      </c>
      <c r="C64" s="37">
        <f t="shared" ref="C64:G64" si="20">C63+C59+C53</f>
        <v>9781</v>
      </c>
      <c r="D64" s="17">
        <f t="shared" si="20"/>
        <v>20244</v>
      </c>
      <c r="E64" s="17">
        <f t="shared" si="20"/>
        <v>18251</v>
      </c>
      <c r="F64" s="17">
        <f t="shared" si="20"/>
        <v>20243</v>
      </c>
      <c r="G64" s="17">
        <f t="shared" si="20"/>
        <v>21384</v>
      </c>
      <c r="H64" s="28"/>
      <c r="I64" s="28"/>
      <c r="J64" s="28"/>
      <c r="K64" s="28"/>
      <c r="L64" s="28"/>
      <c r="M64" s="28"/>
      <c r="N64" s="3"/>
    </row>
    <row r="65" spans="1:14" ht="20" thickTop="1" x14ac:dyDescent="0.25">
      <c r="B65" s="3"/>
      <c r="C65" s="33"/>
      <c r="D65" s="3"/>
      <c r="E65" s="3"/>
      <c r="F65" s="3"/>
      <c r="G65" s="3"/>
      <c r="H65" s="41"/>
      <c r="I65" s="41"/>
      <c r="J65" s="41"/>
      <c r="K65" s="41"/>
      <c r="L65" s="41"/>
      <c r="M65" s="41"/>
      <c r="N65" s="3"/>
    </row>
    <row r="66" spans="1:14" ht="20" x14ac:dyDescent="0.25">
      <c r="A66" s="12"/>
      <c r="B66" s="10" t="s">
        <v>0</v>
      </c>
      <c r="C66" s="13" t="s">
        <v>4</v>
      </c>
      <c r="D66" s="8">
        <v>2021</v>
      </c>
      <c r="E66" s="8">
        <v>2020</v>
      </c>
      <c r="F66" s="8">
        <v>2019</v>
      </c>
      <c r="G66" s="8">
        <v>2018</v>
      </c>
      <c r="H66" s="41"/>
      <c r="I66" s="41"/>
      <c r="J66" s="41"/>
      <c r="K66" s="41"/>
      <c r="L66" s="41"/>
      <c r="M66" s="41"/>
      <c r="N66" s="3"/>
    </row>
    <row r="67" spans="1:14" x14ac:dyDescent="0.25">
      <c r="A67" s="2" t="s">
        <v>134</v>
      </c>
      <c r="B67" s="3"/>
      <c r="C67" s="33"/>
      <c r="D67" s="3"/>
      <c r="E67" s="3"/>
      <c r="F67" s="3"/>
      <c r="G67" s="3"/>
      <c r="H67" s="41"/>
      <c r="I67" s="41"/>
      <c r="J67" s="41"/>
      <c r="K67" s="41"/>
      <c r="L67" s="41"/>
      <c r="M67" s="41"/>
      <c r="N67" s="3"/>
    </row>
    <row r="68" spans="1:14" x14ac:dyDescent="0.25">
      <c r="A68" s="40" t="s">
        <v>117</v>
      </c>
      <c r="B68" s="42"/>
      <c r="C68" s="43"/>
      <c r="D68" s="42"/>
      <c r="E68" s="42"/>
      <c r="F68" s="42"/>
      <c r="G68" s="42"/>
      <c r="H68" s="41"/>
      <c r="I68" s="41"/>
      <c r="J68" s="41"/>
      <c r="K68" s="41"/>
      <c r="L68" s="41"/>
      <c r="M68" s="41"/>
      <c r="N68" s="3"/>
    </row>
    <row r="69" spans="1:14" x14ac:dyDescent="0.25">
      <c r="A69" s="1" t="s">
        <v>118</v>
      </c>
      <c r="B69" s="42">
        <f>B49/B64</f>
        <v>0.15458252082964014</v>
      </c>
      <c r="C69" s="43">
        <f t="shared" ref="C69:G69" si="21">C49/C64</f>
        <v>0.15959513342194051</v>
      </c>
      <c r="D69" s="42">
        <f t="shared" si="21"/>
        <v>0.15713297767239676</v>
      </c>
      <c r="E69" s="42">
        <f t="shared" si="21"/>
        <v>0.15500520519423594</v>
      </c>
      <c r="F69" s="42">
        <f t="shared" si="21"/>
        <v>0.13713382403793903</v>
      </c>
      <c r="G69" s="42">
        <f t="shared" si="21"/>
        <v>0.12888140665918443</v>
      </c>
    </row>
    <row r="70" spans="1:14" x14ac:dyDescent="0.25">
      <c r="A70" s="1" t="s">
        <v>119</v>
      </c>
      <c r="B70" s="42">
        <f>B50/B64</f>
        <v>3.2175146250664775E-2</v>
      </c>
      <c r="C70" s="43">
        <f t="shared" ref="C70:G70" si="22">C50/C64</f>
        <v>3.5681423167365299E-2</v>
      </c>
      <c r="D70" s="42">
        <f t="shared" si="22"/>
        <v>3.4429954554435885E-2</v>
      </c>
      <c r="E70" s="42">
        <f t="shared" si="22"/>
        <v>3.6162402060161088E-2</v>
      </c>
      <c r="F70" s="42">
        <f t="shared" si="22"/>
        <v>3.2258064516129031E-2</v>
      </c>
      <c r="G70" s="42">
        <f t="shared" si="22"/>
        <v>2.997568275346053E-2</v>
      </c>
    </row>
    <row r="71" spans="1:14" x14ac:dyDescent="0.25">
      <c r="A71" s="1" t="s">
        <v>120</v>
      </c>
      <c r="B71" s="42">
        <f>B51/B64</f>
        <v>4.7686580393547243E-2</v>
      </c>
      <c r="C71" s="43">
        <f t="shared" ref="C71:G71" si="23">C51/C64</f>
        <v>4.9688170943666295E-2</v>
      </c>
      <c r="D71" s="42">
        <f t="shared" si="23"/>
        <v>4.9298557597312782E-2</v>
      </c>
      <c r="E71" s="42">
        <f t="shared" si="23"/>
        <v>5.1339652621774153E-2</v>
      </c>
      <c r="F71" s="42">
        <f t="shared" si="23"/>
        <v>4.9794990861038384E-2</v>
      </c>
      <c r="G71" s="42">
        <f t="shared" si="23"/>
        <v>4.9803591470258139E-2</v>
      </c>
    </row>
    <row r="72" spans="1:14" x14ac:dyDescent="0.25">
      <c r="A72" s="1" t="s">
        <v>121</v>
      </c>
      <c r="B72" s="42">
        <f>B52/B64</f>
        <v>8.8636766530756958E-2</v>
      </c>
      <c r="C72" s="43">
        <f t="shared" ref="C72:G72" si="24">C52/C64</f>
        <v>7.8110622635722313E-2</v>
      </c>
      <c r="D72" s="42">
        <f t="shared" si="24"/>
        <v>8.7927287097411586E-2</v>
      </c>
      <c r="E72" s="42">
        <f t="shared" si="24"/>
        <v>8.4050189030738048E-2</v>
      </c>
      <c r="F72" s="42">
        <f t="shared" si="24"/>
        <v>0.10334436595366299</v>
      </c>
      <c r="G72" s="42">
        <f t="shared" si="24"/>
        <v>0.12191358024691358</v>
      </c>
    </row>
    <row r="73" spans="1:14" x14ac:dyDescent="0.25">
      <c r="A73" s="2" t="s">
        <v>122</v>
      </c>
      <c r="B73" s="44">
        <f>SUM(B69:B72)</f>
        <v>0.32308101400460915</v>
      </c>
      <c r="C73" s="45">
        <f t="shared" ref="C73" si="25">SUM(C69:C72)</f>
        <v>0.32307535016869443</v>
      </c>
      <c r="D73" s="44">
        <f t="shared" ref="D73" si="26">SUM(D69:D72)</f>
        <v>0.328788776921557</v>
      </c>
      <c r="E73" s="44">
        <f t="shared" ref="E73" si="27">SUM(E69:E72)</f>
        <v>0.32655744890690919</v>
      </c>
      <c r="F73" s="44">
        <f t="shared" ref="F73" si="28">SUM(F69:F72)</f>
        <v>0.32253124536876943</v>
      </c>
      <c r="G73" s="44">
        <f t="shared" ref="G73" si="29">SUM(G69:G72)</f>
        <v>0.33057426112981669</v>
      </c>
    </row>
    <row r="74" spans="1:14" x14ac:dyDescent="0.25">
      <c r="A74" s="2" t="s">
        <v>123</v>
      </c>
      <c r="B74" s="42"/>
      <c r="C74" s="43"/>
      <c r="D74" s="42"/>
      <c r="E74" s="42"/>
      <c r="F74" s="42"/>
      <c r="G74" s="42"/>
    </row>
    <row r="75" spans="1:14" x14ac:dyDescent="0.25">
      <c r="A75" s="1" t="s">
        <v>124</v>
      </c>
      <c r="B75" s="42">
        <f>B55/B64</f>
        <v>9.5461797553625244E-2</v>
      </c>
      <c r="C75" s="43">
        <f t="shared" ref="C75:G75" si="30">C55/C64</f>
        <v>9.5389019527655661E-2</v>
      </c>
      <c r="D75" s="42">
        <f t="shared" si="30"/>
        <v>9.5979055522623993E-2</v>
      </c>
      <c r="E75" s="42">
        <f t="shared" si="30"/>
        <v>0.10109035121363213</v>
      </c>
      <c r="F75" s="42">
        <f t="shared" si="30"/>
        <v>9.3118608901842606E-2</v>
      </c>
      <c r="G75" s="42">
        <f t="shared" si="30"/>
        <v>8.5484474373363262E-2</v>
      </c>
    </row>
    <row r="76" spans="1:14" x14ac:dyDescent="0.25">
      <c r="A76" s="1" t="s">
        <v>125</v>
      </c>
      <c r="B76" s="42">
        <f>B56/B64</f>
        <v>9.2802694557702542E-2</v>
      </c>
      <c r="C76" s="43">
        <f t="shared" ref="C76:G76" si="31">C56/C64</f>
        <v>8.608526735507617E-2</v>
      </c>
      <c r="D76" s="42">
        <f t="shared" si="31"/>
        <v>8.9458605018770995E-2</v>
      </c>
      <c r="E76" s="42">
        <f t="shared" si="31"/>
        <v>8.6570598871294729E-2</v>
      </c>
      <c r="F76" s="42">
        <f t="shared" si="31"/>
        <v>0.10087437632761942</v>
      </c>
      <c r="G76" s="42">
        <f t="shared" si="31"/>
        <v>0.11789188178077067</v>
      </c>
    </row>
    <row r="77" spans="1:14" x14ac:dyDescent="0.25">
      <c r="A77" s="1" t="s">
        <v>126</v>
      </c>
      <c r="B77" s="42">
        <f>B57/B64</f>
        <v>6.6477574898067715E-2</v>
      </c>
      <c r="C77" s="43">
        <f t="shared" ref="C77:G77" si="32">C57/C64</f>
        <v>6.7886719149371236E-2</v>
      </c>
      <c r="D77" s="42">
        <f t="shared" si="32"/>
        <v>6.7032207073700847E-2</v>
      </c>
      <c r="E77" s="42">
        <f t="shared" si="32"/>
        <v>6.3558161196646756E-2</v>
      </c>
      <c r="F77" s="42">
        <f t="shared" si="32"/>
        <v>5.7303759324210841E-2</v>
      </c>
      <c r="G77" s="42">
        <f t="shared" si="32"/>
        <v>5.653759820426487E-2</v>
      </c>
    </row>
    <row r="78" spans="1:14" x14ac:dyDescent="0.25">
      <c r="A78" s="1" t="s">
        <v>127</v>
      </c>
      <c r="B78" s="42">
        <f>B58/B64</f>
        <v>0.10086864031200142</v>
      </c>
      <c r="C78" s="43">
        <f t="shared" ref="C78:G78" si="33">C58/C64</f>
        <v>0.11000920151313771</v>
      </c>
      <c r="D78" s="42">
        <f t="shared" si="33"/>
        <v>0.10926694329183956</v>
      </c>
      <c r="E78" s="42">
        <f t="shared" si="33"/>
        <v>0.11161032272204263</v>
      </c>
      <c r="F78" s="42">
        <f t="shared" si="33"/>
        <v>0.11781850516227832</v>
      </c>
      <c r="G78" s="42">
        <f t="shared" si="33"/>
        <v>9.9653946876169103E-2</v>
      </c>
    </row>
    <row r="79" spans="1:14" x14ac:dyDescent="0.25">
      <c r="A79" s="2" t="s">
        <v>128</v>
      </c>
      <c r="B79" s="44">
        <f>SUM(B75:B78)</f>
        <v>0.35561070732139693</v>
      </c>
      <c r="C79" s="45">
        <f t="shared" ref="C79" si="34">SUM(C75:C78)</f>
        <v>0.35937020754524074</v>
      </c>
      <c r="D79" s="44">
        <f t="shared" ref="D79" si="35">SUM(D75:D78)</f>
        <v>0.36173681090693538</v>
      </c>
      <c r="E79" s="44">
        <f t="shared" ref="E79" si="36">SUM(E75:E78)</f>
        <v>0.36282943400361622</v>
      </c>
      <c r="F79" s="44">
        <f t="shared" ref="F79" si="37">SUM(F75:F78)</f>
        <v>0.36911524971595117</v>
      </c>
      <c r="G79" s="44">
        <f t="shared" ref="G79" si="38">SUM(G75:G78)</f>
        <v>0.35956790123456794</v>
      </c>
    </row>
    <row r="80" spans="1:14" x14ac:dyDescent="0.25">
      <c r="A80" s="2" t="s">
        <v>129</v>
      </c>
      <c r="B80" s="42"/>
      <c r="C80" s="43"/>
      <c r="D80" s="42"/>
      <c r="E80" s="42"/>
      <c r="F80" s="42"/>
      <c r="G80" s="42"/>
    </row>
    <row r="81" spans="1:8" x14ac:dyDescent="0.25">
      <c r="A81" s="1" t="s">
        <v>130</v>
      </c>
      <c r="B81" s="42">
        <f>B61/B64</f>
        <v>9.4132246055663893E-2</v>
      </c>
      <c r="C81" s="43">
        <f t="shared" ref="C81:G81" si="39">C61/C64</f>
        <v>8.9459155505572027E-2</v>
      </c>
      <c r="D81" s="42">
        <f t="shared" si="39"/>
        <v>8.6988737403675159E-2</v>
      </c>
      <c r="E81" s="42">
        <f t="shared" si="39"/>
        <v>9.2049750698591865E-2</v>
      </c>
      <c r="F81" s="42">
        <f t="shared" si="39"/>
        <v>0.10487575952181001</v>
      </c>
      <c r="G81" s="42">
        <f t="shared" si="39"/>
        <v>0.1015712682379349</v>
      </c>
    </row>
    <row r="82" spans="1:8" x14ac:dyDescent="0.25">
      <c r="A82" s="1" t="s">
        <v>131</v>
      </c>
      <c r="B82" s="42">
        <f>B62/B64</f>
        <v>0.22717603261833008</v>
      </c>
      <c r="C82" s="43">
        <f t="shared" ref="C82:G82" si="40">C62/C64</f>
        <v>0.22809528678049279</v>
      </c>
      <c r="D82" s="42">
        <f t="shared" si="40"/>
        <v>0.22248567476783243</v>
      </c>
      <c r="E82" s="42">
        <f t="shared" si="40"/>
        <v>0.2185633663908827</v>
      </c>
      <c r="F82" s="42">
        <f t="shared" si="40"/>
        <v>0.20347774539346936</v>
      </c>
      <c r="G82" s="42">
        <f t="shared" si="40"/>
        <v>0.2082865693976805</v>
      </c>
    </row>
    <row r="83" spans="1:8" x14ac:dyDescent="0.25">
      <c r="A83" s="2" t="s">
        <v>132</v>
      </c>
      <c r="B83" s="44">
        <f>SUM(B81:B82)</f>
        <v>0.32130827867399397</v>
      </c>
      <c r="C83" s="45">
        <f t="shared" ref="C83" si="41">SUM(C81:C82)</f>
        <v>0.31755444228606483</v>
      </c>
      <c r="D83" s="44">
        <f t="shared" ref="D83" si="42">SUM(D81:D82)</f>
        <v>0.30947441217150762</v>
      </c>
      <c r="E83" s="44">
        <f t="shared" ref="E83" si="43">SUM(E81:E82)</f>
        <v>0.31061311708947459</v>
      </c>
      <c r="F83" s="44">
        <f t="shared" ref="F83" si="44">SUM(F81:F82)</f>
        <v>0.30835350491527935</v>
      </c>
      <c r="G83" s="44">
        <f t="shared" ref="G83" si="45">SUM(G81:G82)</f>
        <v>0.30985783763561542</v>
      </c>
    </row>
    <row r="84" spans="1:8" ht="20" thickBot="1" x14ac:dyDescent="0.3">
      <c r="A84" s="2" t="s">
        <v>133</v>
      </c>
      <c r="B84" s="46">
        <f>B83+B79+B73</f>
        <v>1</v>
      </c>
      <c r="C84" s="47">
        <f t="shared" ref="C84" si="46">C83+C79+C73</f>
        <v>1</v>
      </c>
      <c r="D84" s="46">
        <f t="shared" ref="D84" si="47">D83+D79+D73</f>
        <v>1</v>
      </c>
      <c r="E84" s="46">
        <f t="shared" ref="E84" si="48">E83+E79+E73</f>
        <v>1</v>
      </c>
      <c r="F84" s="46">
        <f t="shared" ref="F84" si="49">F83+F79+F73</f>
        <v>1</v>
      </c>
      <c r="G84" s="46">
        <f t="shared" ref="G84" si="50">G83+G79+G73</f>
        <v>1</v>
      </c>
    </row>
    <row r="85" spans="1:8" ht="20" thickTop="1" x14ac:dyDescent="0.25">
      <c r="C85" s="48"/>
    </row>
    <row r="86" spans="1:8" ht="20" x14ac:dyDescent="0.25">
      <c r="A86" s="12"/>
      <c r="B86" s="10" t="s">
        <v>0</v>
      </c>
      <c r="C86" s="13" t="s">
        <v>4</v>
      </c>
      <c r="D86" s="8">
        <v>2021</v>
      </c>
      <c r="E86" s="8">
        <v>2020</v>
      </c>
      <c r="F86" s="8">
        <v>2019</v>
      </c>
      <c r="G86" s="8">
        <v>2018</v>
      </c>
    </row>
    <row r="87" spans="1:8" x14ac:dyDescent="0.25">
      <c r="A87" s="2" t="s">
        <v>135</v>
      </c>
      <c r="C87" s="24"/>
    </row>
    <row r="88" spans="1:8" x14ac:dyDescent="0.25">
      <c r="A88" s="40" t="s">
        <v>117</v>
      </c>
      <c r="B88" s="3"/>
      <c r="C88" s="33"/>
      <c r="D88" s="3"/>
      <c r="E88" s="3"/>
      <c r="F88" s="3"/>
      <c r="G88" s="3"/>
      <c r="H88" s="3"/>
    </row>
    <row r="89" spans="1:8" x14ac:dyDescent="0.25">
      <c r="A89" s="1" t="s">
        <v>118</v>
      </c>
      <c r="B89" s="3">
        <v>400</v>
      </c>
      <c r="C89" s="33">
        <v>407</v>
      </c>
      <c r="D89" s="3">
        <v>805</v>
      </c>
      <c r="E89" s="3">
        <v>745</v>
      </c>
      <c r="F89" s="3">
        <v>708</v>
      </c>
      <c r="G89" s="3">
        <v>723</v>
      </c>
      <c r="H89" s="3"/>
    </row>
    <row r="90" spans="1:8" x14ac:dyDescent="0.25">
      <c r="A90" s="1" t="s">
        <v>119</v>
      </c>
      <c r="B90" s="3">
        <v>98</v>
      </c>
      <c r="C90" s="33">
        <v>98</v>
      </c>
      <c r="D90" s="3">
        <v>201</v>
      </c>
      <c r="E90" s="3">
        <v>193</v>
      </c>
      <c r="F90" s="3">
        <v>190</v>
      </c>
      <c r="G90" s="3">
        <v>194</v>
      </c>
      <c r="H90" s="3"/>
    </row>
    <row r="91" spans="1:8" x14ac:dyDescent="0.25">
      <c r="A91" s="1" t="s">
        <v>120</v>
      </c>
      <c r="B91" s="3">
        <v>95</v>
      </c>
      <c r="C91" s="33">
        <v>93</v>
      </c>
      <c r="D91" s="3">
        <v>189</v>
      </c>
      <c r="E91" s="3">
        <v>185</v>
      </c>
      <c r="F91" s="3">
        <v>192</v>
      </c>
      <c r="G91" s="3">
        <v>206</v>
      </c>
      <c r="H91" s="3"/>
    </row>
    <row r="92" spans="1:8" x14ac:dyDescent="0.25">
      <c r="A92" s="1" t="s">
        <v>121</v>
      </c>
      <c r="B92" s="3">
        <v>427</v>
      </c>
      <c r="C92" s="33">
        <v>372</v>
      </c>
      <c r="D92" s="3">
        <v>819</v>
      </c>
      <c r="E92" s="3">
        <v>797</v>
      </c>
      <c r="F92" s="3">
        <v>997</v>
      </c>
      <c r="G92" s="3">
        <v>1176</v>
      </c>
      <c r="H92" s="3"/>
    </row>
    <row r="93" spans="1:8" x14ac:dyDescent="0.25">
      <c r="A93" s="2" t="s">
        <v>122</v>
      </c>
      <c r="B93" s="27">
        <f>SUM(B89:B92)</f>
        <v>1020</v>
      </c>
      <c r="C93" s="35">
        <f t="shared" ref="C93:G93" si="51">SUM(C89:C92)</f>
        <v>970</v>
      </c>
      <c r="D93" s="27">
        <f t="shared" si="51"/>
        <v>2014</v>
      </c>
      <c r="E93" s="27">
        <f t="shared" si="51"/>
        <v>1920</v>
      </c>
      <c r="F93" s="27">
        <f t="shared" si="51"/>
        <v>2087</v>
      </c>
      <c r="G93" s="27">
        <f t="shared" si="51"/>
        <v>2299</v>
      </c>
      <c r="H93" s="3"/>
    </row>
    <row r="94" spans="1:8" x14ac:dyDescent="0.25">
      <c r="A94" s="2" t="s">
        <v>123</v>
      </c>
      <c r="B94" s="3"/>
      <c r="C94" s="33"/>
      <c r="D94" s="3"/>
      <c r="E94" s="3"/>
      <c r="F94" s="3"/>
      <c r="G94" s="3"/>
      <c r="H94" s="3"/>
    </row>
    <row r="95" spans="1:8" x14ac:dyDescent="0.25">
      <c r="A95" s="1" t="s">
        <v>124</v>
      </c>
      <c r="B95" s="3">
        <v>321</v>
      </c>
      <c r="C95" s="33">
        <v>296</v>
      </c>
      <c r="D95" s="3">
        <v>606</v>
      </c>
      <c r="E95" s="3">
        <v>587</v>
      </c>
      <c r="F95" s="3">
        <v>611</v>
      </c>
      <c r="G95" s="3">
        <v>599</v>
      </c>
      <c r="H95" s="3"/>
    </row>
    <row r="96" spans="1:8" x14ac:dyDescent="0.25">
      <c r="A96" s="1" t="s">
        <v>125</v>
      </c>
      <c r="B96" s="3">
        <v>387</v>
      </c>
      <c r="C96" s="33">
        <v>328</v>
      </c>
      <c r="D96" s="3">
        <v>697</v>
      </c>
      <c r="E96" s="3">
        <v>646</v>
      </c>
      <c r="F96" s="3">
        <v>744</v>
      </c>
      <c r="G96" s="3">
        <v>822</v>
      </c>
      <c r="H96" s="3"/>
    </row>
    <row r="97" spans="1:13" x14ac:dyDescent="0.25">
      <c r="A97" s="1" t="s">
        <v>126</v>
      </c>
      <c r="B97" s="3">
        <v>127</v>
      </c>
      <c r="C97" s="33">
        <v>124</v>
      </c>
      <c r="D97" s="3">
        <v>250</v>
      </c>
      <c r="E97" s="3">
        <v>220</v>
      </c>
      <c r="F97" s="3">
        <v>220</v>
      </c>
      <c r="G97" s="3">
        <v>241</v>
      </c>
      <c r="H97" s="3"/>
    </row>
    <row r="98" spans="1:13" x14ac:dyDescent="0.25">
      <c r="A98" s="1" t="s">
        <v>127</v>
      </c>
      <c r="B98" s="3">
        <v>272</v>
      </c>
      <c r="C98" s="33">
        <v>277</v>
      </c>
      <c r="D98" s="3">
        <v>559</v>
      </c>
      <c r="E98" s="3">
        <v>539</v>
      </c>
      <c r="F98" s="3">
        <v>624</v>
      </c>
      <c r="G98" s="3">
        <v>565</v>
      </c>
      <c r="H98" s="3"/>
    </row>
    <row r="99" spans="1:13" x14ac:dyDescent="0.25">
      <c r="A99" s="2" t="s">
        <v>128</v>
      </c>
      <c r="B99" s="27">
        <f>SUM(B95:B98)</f>
        <v>1107</v>
      </c>
      <c r="C99" s="35">
        <f t="shared" ref="C99:G99" si="52">SUM(C95:C98)</f>
        <v>1025</v>
      </c>
      <c r="D99" s="27">
        <f t="shared" si="52"/>
        <v>2112</v>
      </c>
      <c r="E99" s="27">
        <f t="shared" si="52"/>
        <v>1992</v>
      </c>
      <c r="F99" s="27">
        <f t="shared" si="52"/>
        <v>2199</v>
      </c>
      <c r="G99" s="27">
        <f t="shared" si="52"/>
        <v>2227</v>
      </c>
      <c r="H99" s="3"/>
    </row>
    <row r="100" spans="1:13" x14ac:dyDescent="0.25">
      <c r="A100" s="2" t="s">
        <v>129</v>
      </c>
      <c r="B100" s="3"/>
      <c r="C100" s="33"/>
      <c r="D100" s="3"/>
      <c r="E100" s="3"/>
      <c r="F100" s="3"/>
      <c r="G100" s="3"/>
      <c r="H100" s="3"/>
    </row>
    <row r="101" spans="1:13" x14ac:dyDescent="0.25">
      <c r="A101" s="1" t="s">
        <v>130</v>
      </c>
      <c r="B101" s="3">
        <v>382</v>
      </c>
      <c r="C101" s="33">
        <v>353</v>
      </c>
      <c r="D101" s="3">
        <v>701</v>
      </c>
      <c r="E101" s="3">
        <v>692</v>
      </c>
      <c r="F101" s="3">
        <v>858</v>
      </c>
      <c r="G101" s="3">
        <v>891</v>
      </c>
      <c r="H101" s="3"/>
    </row>
    <row r="102" spans="1:13" x14ac:dyDescent="0.25">
      <c r="A102" s="1" t="s">
        <v>131</v>
      </c>
      <c r="B102" s="3">
        <v>1562</v>
      </c>
      <c r="C102" s="33">
        <v>1674</v>
      </c>
      <c r="D102" s="3">
        <v>3211</v>
      </c>
      <c r="E102" s="3">
        <v>3149</v>
      </c>
      <c r="F102" s="3">
        <v>3202</v>
      </c>
      <c r="G102" s="3">
        <v>3491</v>
      </c>
      <c r="H102" s="3"/>
    </row>
    <row r="103" spans="1:13" x14ac:dyDescent="0.25">
      <c r="A103" s="2" t="s">
        <v>132</v>
      </c>
      <c r="B103" s="27">
        <f>SUM(B101:B102)</f>
        <v>1944</v>
      </c>
      <c r="C103" s="35">
        <f t="shared" ref="C103:G103" si="53">SUM(C101:C102)</f>
        <v>2027</v>
      </c>
      <c r="D103" s="27">
        <f t="shared" si="53"/>
        <v>3912</v>
      </c>
      <c r="E103" s="27">
        <f t="shared" si="53"/>
        <v>3841</v>
      </c>
      <c r="F103" s="27">
        <f t="shared" si="53"/>
        <v>4060</v>
      </c>
      <c r="G103" s="27">
        <f t="shared" si="53"/>
        <v>4382</v>
      </c>
      <c r="H103" s="3"/>
    </row>
    <row r="104" spans="1:13" ht="20" thickBot="1" x14ac:dyDescent="0.3">
      <c r="A104" s="2" t="s">
        <v>136</v>
      </c>
      <c r="B104" s="17">
        <f>B103+B99+B93</f>
        <v>4071</v>
      </c>
      <c r="C104" s="37">
        <f t="shared" ref="C104:G104" si="54">C103+C99+C93</f>
        <v>4022</v>
      </c>
      <c r="D104" s="17">
        <f t="shared" si="54"/>
        <v>8038</v>
      </c>
      <c r="E104" s="17">
        <f t="shared" si="54"/>
        <v>7753</v>
      </c>
      <c r="F104" s="17">
        <f t="shared" si="54"/>
        <v>8346</v>
      </c>
      <c r="G104" s="17">
        <f t="shared" si="54"/>
        <v>8908</v>
      </c>
      <c r="H104" s="3"/>
    </row>
    <row r="105" spans="1:13" ht="20" thickTop="1" x14ac:dyDescent="0.25">
      <c r="B105" s="3"/>
      <c r="C105" s="38"/>
      <c r="D105" s="3"/>
      <c r="E105" s="3"/>
      <c r="F105" s="3"/>
      <c r="G105" s="3"/>
      <c r="H105" s="3"/>
    </row>
    <row r="106" spans="1:13" ht="20" x14ac:dyDescent="0.25">
      <c r="A106" s="12"/>
      <c r="B106" s="10" t="s">
        <v>0</v>
      </c>
      <c r="C106" s="13" t="s">
        <v>4</v>
      </c>
      <c r="D106" s="8">
        <v>2021</v>
      </c>
      <c r="E106" s="8">
        <v>2020</v>
      </c>
      <c r="F106" s="8">
        <v>2019</v>
      </c>
      <c r="G106" s="8">
        <v>2018</v>
      </c>
      <c r="H106" s="3"/>
    </row>
    <row r="107" spans="1:13" x14ac:dyDescent="0.25">
      <c r="A107" s="2" t="s">
        <v>138</v>
      </c>
      <c r="B107" s="3"/>
      <c r="C107" s="33"/>
      <c r="D107" s="3"/>
      <c r="E107" s="3"/>
      <c r="F107" s="3"/>
      <c r="G107" s="3"/>
      <c r="H107" s="3"/>
    </row>
    <row r="108" spans="1:13" x14ac:dyDescent="0.25">
      <c r="A108" s="40" t="s">
        <v>117</v>
      </c>
      <c r="B108" s="3"/>
      <c r="C108" s="33"/>
      <c r="D108" s="3"/>
      <c r="E108" s="3"/>
      <c r="F108" s="3"/>
      <c r="G108" s="3"/>
      <c r="H108" s="3"/>
    </row>
    <row r="109" spans="1:13" x14ac:dyDescent="0.25">
      <c r="A109" s="1" t="s">
        <v>118</v>
      </c>
      <c r="B109" s="3">
        <v>4357</v>
      </c>
      <c r="C109" s="33">
        <v>3838</v>
      </c>
      <c r="D109" s="3">
        <v>3953</v>
      </c>
      <c r="E109" s="3">
        <v>3797</v>
      </c>
      <c r="F109" s="3">
        <v>3919</v>
      </c>
      <c r="G109" s="3">
        <v>3811</v>
      </c>
      <c r="H109" s="3"/>
      <c r="I109" s="3"/>
      <c r="J109" s="3"/>
      <c r="K109" s="3"/>
      <c r="L109" s="3"/>
      <c r="M109" s="3"/>
    </row>
    <row r="110" spans="1:13" x14ac:dyDescent="0.25">
      <c r="A110" s="1" t="s">
        <v>119</v>
      </c>
      <c r="B110" s="3">
        <v>3701</v>
      </c>
      <c r="C110" s="33">
        <v>3550</v>
      </c>
      <c r="D110" s="3">
        <v>3470</v>
      </c>
      <c r="E110" s="3">
        <v>3427</v>
      </c>
      <c r="F110" s="3">
        <v>3448</v>
      </c>
      <c r="G110" s="3">
        <v>3303</v>
      </c>
      <c r="H110" s="3"/>
      <c r="I110" s="3"/>
      <c r="J110" s="3"/>
      <c r="K110" s="3"/>
      <c r="L110" s="3"/>
      <c r="M110" s="3"/>
    </row>
    <row r="111" spans="1:13" x14ac:dyDescent="0.25">
      <c r="A111" s="1" t="s">
        <v>120</v>
      </c>
      <c r="B111" s="3">
        <v>5703</v>
      </c>
      <c r="C111" s="33">
        <v>5230</v>
      </c>
      <c r="D111" s="3">
        <v>5279</v>
      </c>
      <c r="E111" s="3">
        <v>5047</v>
      </c>
      <c r="F111" s="3">
        <v>5241</v>
      </c>
      <c r="G111" s="3">
        <v>5171</v>
      </c>
      <c r="H111" s="3"/>
      <c r="I111" s="3"/>
      <c r="J111" s="3"/>
      <c r="K111" s="3"/>
      <c r="L111" s="3"/>
      <c r="M111" s="3"/>
    </row>
    <row r="112" spans="1:13" x14ac:dyDescent="0.25">
      <c r="A112" s="1" t="s">
        <v>121</v>
      </c>
      <c r="B112" s="3">
        <v>2340</v>
      </c>
      <c r="C112" s="33">
        <v>2051</v>
      </c>
      <c r="D112" s="3">
        <v>2173</v>
      </c>
      <c r="E112" s="3">
        <v>1926</v>
      </c>
      <c r="F112" s="3">
        <v>2098</v>
      </c>
      <c r="G112" s="3">
        <v>2216</v>
      </c>
      <c r="H112" s="3"/>
      <c r="I112" s="3"/>
      <c r="J112" s="3"/>
      <c r="K112" s="3"/>
      <c r="L112" s="3"/>
      <c r="M112" s="3"/>
    </row>
    <row r="113" spans="1:13" s="2" customFormat="1" x14ac:dyDescent="0.25">
      <c r="A113" s="2" t="s">
        <v>122</v>
      </c>
      <c r="B113" s="27">
        <v>3574</v>
      </c>
      <c r="C113" s="35">
        <v>3256</v>
      </c>
      <c r="D113" s="27">
        <v>3305</v>
      </c>
      <c r="E113" s="27">
        <v>3104</v>
      </c>
      <c r="F113" s="27">
        <v>3128</v>
      </c>
      <c r="G113" s="27">
        <v>3074</v>
      </c>
      <c r="H113" s="9"/>
      <c r="I113" s="9"/>
      <c r="J113" s="9"/>
      <c r="K113" s="9"/>
      <c r="L113" s="9"/>
      <c r="M113" s="9"/>
    </row>
    <row r="114" spans="1:13" x14ac:dyDescent="0.25">
      <c r="A114" s="2" t="s">
        <v>123</v>
      </c>
      <c r="B114" s="3"/>
      <c r="C114" s="33"/>
      <c r="D114" s="3"/>
      <c r="E114" s="3"/>
      <c r="F114" s="3"/>
      <c r="G114" s="3"/>
      <c r="H114" s="3"/>
      <c r="I114" s="3"/>
      <c r="J114" s="3"/>
      <c r="K114" s="3"/>
      <c r="L114" s="3"/>
      <c r="M114" s="3"/>
    </row>
    <row r="115" spans="1:13" x14ac:dyDescent="0.25">
      <c r="A115" s="1" t="s">
        <v>124</v>
      </c>
      <c r="B115" s="3">
        <v>3351</v>
      </c>
      <c r="C115" s="33">
        <v>3153</v>
      </c>
      <c r="D115" s="3">
        <v>3207</v>
      </c>
      <c r="E115" s="3">
        <v>3144</v>
      </c>
      <c r="F115" s="3">
        <v>3087</v>
      </c>
      <c r="G115" s="3">
        <v>3049</v>
      </c>
      <c r="H115" s="3"/>
      <c r="I115" s="3"/>
      <c r="J115" s="3"/>
      <c r="K115" s="3"/>
      <c r="L115" s="3"/>
      <c r="M115" s="3"/>
    </row>
    <row r="116" spans="1:13" x14ac:dyDescent="0.25">
      <c r="A116" s="1" t="s">
        <v>125</v>
      </c>
      <c r="B116" s="3">
        <v>2710</v>
      </c>
      <c r="C116" s="33">
        <v>2567</v>
      </c>
      <c r="D116" s="3">
        <v>2598</v>
      </c>
      <c r="E116" s="3">
        <v>2445</v>
      </c>
      <c r="F116" s="3">
        <v>2745</v>
      </c>
      <c r="G116" s="3">
        <v>3067</v>
      </c>
      <c r="H116" s="3"/>
      <c r="I116" s="3"/>
      <c r="J116" s="3"/>
      <c r="K116" s="3"/>
      <c r="L116" s="3"/>
      <c r="M116" s="3"/>
    </row>
    <row r="117" spans="1:13" x14ac:dyDescent="0.25">
      <c r="A117" s="1" t="s">
        <v>126</v>
      </c>
      <c r="B117" s="3">
        <v>5898</v>
      </c>
      <c r="C117" s="33">
        <v>5357</v>
      </c>
      <c r="D117" s="3">
        <v>5424</v>
      </c>
      <c r="E117" s="3">
        <v>5269</v>
      </c>
      <c r="F117" s="3">
        <v>5264</v>
      </c>
      <c r="G117" s="3">
        <v>5025</v>
      </c>
      <c r="H117" s="3"/>
      <c r="I117" s="3"/>
      <c r="J117" s="3"/>
      <c r="K117" s="3"/>
      <c r="L117" s="3"/>
      <c r="M117" s="3"/>
    </row>
    <row r="118" spans="1:13" x14ac:dyDescent="0.25">
      <c r="A118" s="1" t="s">
        <v>127</v>
      </c>
      <c r="B118" s="3">
        <v>4189</v>
      </c>
      <c r="C118" s="33">
        <v>3886</v>
      </c>
      <c r="D118" s="3">
        <v>3956</v>
      </c>
      <c r="E118" s="3">
        <v>3780</v>
      </c>
      <c r="F118" s="3">
        <v>3821</v>
      </c>
      <c r="G118" s="3">
        <v>3772</v>
      </c>
      <c r="H118" s="3"/>
      <c r="I118" s="3"/>
      <c r="J118" s="3"/>
      <c r="K118" s="3"/>
      <c r="L118" s="3"/>
      <c r="M118" s="3"/>
    </row>
    <row r="119" spans="1:13" s="2" customFormat="1" x14ac:dyDescent="0.25">
      <c r="A119" s="2" t="s">
        <v>128</v>
      </c>
      <c r="B119" s="27">
        <v>3626</v>
      </c>
      <c r="C119" s="35">
        <v>3430</v>
      </c>
      <c r="D119" s="27">
        <v>3467</v>
      </c>
      <c r="E119" s="27">
        <v>3324</v>
      </c>
      <c r="F119" s="27">
        <v>3398</v>
      </c>
      <c r="G119" s="27">
        <v>3452</v>
      </c>
      <c r="H119" s="9"/>
      <c r="I119" s="9"/>
      <c r="J119" s="9"/>
      <c r="K119" s="9"/>
      <c r="L119" s="9"/>
      <c r="M119" s="9"/>
    </row>
    <row r="120" spans="1:13" x14ac:dyDescent="0.25">
      <c r="A120" s="2" t="s">
        <v>129</v>
      </c>
      <c r="B120" s="3"/>
      <c r="C120" s="33"/>
      <c r="D120" s="3"/>
      <c r="E120" s="3"/>
      <c r="F120" s="3"/>
      <c r="G120" s="3"/>
      <c r="H120" s="3"/>
      <c r="I120" s="3"/>
      <c r="J120" s="3"/>
      <c r="K120" s="3"/>
      <c r="L120" s="3"/>
      <c r="M120" s="3"/>
    </row>
    <row r="121" spans="1:13" x14ac:dyDescent="0.25">
      <c r="A121" s="1" t="s">
        <v>130</v>
      </c>
      <c r="B121" s="3">
        <v>2780</v>
      </c>
      <c r="C121" s="33">
        <v>2482</v>
      </c>
      <c r="D121" s="3">
        <v>2511</v>
      </c>
      <c r="E121" s="3">
        <v>2427</v>
      </c>
      <c r="F121" s="3">
        <v>2474</v>
      </c>
      <c r="G121" s="3">
        <v>2438</v>
      </c>
      <c r="H121" s="3"/>
      <c r="I121" s="3"/>
      <c r="J121" s="3"/>
      <c r="K121" s="3"/>
      <c r="L121" s="3"/>
      <c r="M121" s="3"/>
    </row>
    <row r="122" spans="1:13" x14ac:dyDescent="0.25">
      <c r="A122" s="1" t="s">
        <v>131</v>
      </c>
      <c r="B122" s="3">
        <v>1641</v>
      </c>
      <c r="C122" s="33">
        <v>1332</v>
      </c>
      <c r="D122" s="3">
        <v>1403</v>
      </c>
      <c r="E122" s="3">
        <v>1267</v>
      </c>
      <c r="F122" s="3">
        <v>1286</v>
      </c>
      <c r="G122" s="3">
        <v>1276</v>
      </c>
      <c r="H122" s="3"/>
      <c r="I122" s="3"/>
      <c r="J122" s="3"/>
      <c r="K122" s="3"/>
      <c r="L122" s="3"/>
      <c r="M122" s="3"/>
    </row>
    <row r="123" spans="1:13" s="2" customFormat="1" x14ac:dyDescent="0.25">
      <c r="A123" s="2" t="s">
        <v>132</v>
      </c>
      <c r="B123" s="27">
        <v>1864</v>
      </c>
      <c r="C123" s="35">
        <v>1532</v>
      </c>
      <c r="D123" s="27">
        <v>1601</v>
      </c>
      <c r="E123" s="27">
        <v>1476</v>
      </c>
      <c r="F123" s="27">
        <v>1538</v>
      </c>
      <c r="G123" s="27">
        <v>1512</v>
      </c>
      <c r="H123" s="9"/>
      <c r="I123" s="9"/>
      <c r="J123" s="9"/>
      <c r="K123" s="9"/>
      <c r="L123" s="9"/>
      <c r="M123" s="9"/>
    </row>
    <row r="124" spans="1:13" s="2" customFormat="1" ht="20" thickBot="1" x14ac:dyDescent="0.3">
      <c r="A124" s="2" t="s">
        <v>137</v>
      </c>
      <c r="B124" s="17">
        <v>2771</v>
      </c>
      <c r="C124" s="37">
        <v>2432</v>
      </c>
      <c r="D124" s="17">
        <v>2519</v>
      </c>
      <c r="E124" s="17">
        <v>2354</v>
      </c>
      <c r="F124" s="17">
        <v>2425</v>
      </c>
      <c r="G124" s="17">
        <v>2400</v>
      </c>
      <c r="H124" s="9"/>
      <c r="I124" s="9"/>
      <c r="J124" s="9"/>
      <c r="K124" s="9"/>
      <c r="L124" s="9"/>
      <c r="M124" s="9"/>
    </row>
    <row r="125" spans="1:13" ht="20" thickTop="1" x14ac:dyDescent="0.25">
      <c r="C125" s="48"/>
    </row>
    <row r="126" spans="1:13" x14ac:dyDescent="0.25">
      <c r="A126" s="40" t="s">
        <v>147</v>
      </c>
      <c r="C126" s="24"/>
    </row>
    <row r="127" spans="1:13" x14ac:dyDescent="0.25">
      <c r="A127" s="1" t="s">
        <v>149</v>
      </c>
      <c r="B127" s="3">
        <f t="shared" ref="B127:M127" si="55">B9</f>
        <v>2193</v>
      </c>
      <c r="C127" s="33">
        <f t="shared" si="55"/>
        <v>2048</v>
      </c>
      <c r="D127" s="3">
        <f t="shared" si="55"/>
        <v>4158</v>
      </c>
      <c r="E127" s="3">
        <f t="shared" si="55"/>
        <v>3993</v>
      </c>
      <c r="F127" s="3">
        <f t="shared" si="55"/>
        <v>4533</v>
      </c>
      <c r="G127" s="3">
        <f t="shared" si="55"/>
        <v>5056</v>
      </c>
      <c r="H127" s="3">
        <f t="shared" si="55"/>
        <v>4939</v>
      </c>
      <c r="I127" s="3">
        <f t="shared" si="55"/>
        <v>4779</v>
      </c>
      <c r="J127" s="3">
        <f t="shared" si="55"/>
        <v>5161</v>
      </c>
      <c r="K127" s="3">
        <f t="shared" si="55"/>
        <v>5076</v>
      </c>
      <c r="L127" s="3">
        <f t="shared" si="55"/>
        <v>4807</v>
      </c>
      <c r="M127" s="3">
        <f t="shared" si="55"/>
        <v>4685</v>
      </c>
    </row>
    <row r="128" spans="1:13" x14ac:dyDescent="0.25">
      <c r="A128" s="1" t="s">
        <v>146</v>
      </c>
      <c r="B128" s="3">
        <v>30452</v>
      </c>
      <c r="C128" s="33">
        <v>29910</v>
      </c>
      <c r="D128" s="3">
        <v>29905</v>
      </c>
      <c r="E128" s="3">
        <v>30960</v>
      </c>
      <c r="F128" s="3">
        <v>37483</v>
      </c>
      <c r="G128" s="3">
        <v>41967</v>
      </c>
      <c r="H128" s="3">
        <v>41992</v>
      </c>
      <c r="I128" s="3">
        <v>42919</v>
      </c>
      <c r="J128" s="3">
        <v>47457</v>
      </c>
      <c r="K128" s="3">
        <v>47201</v>
      </c>
      <c r="L128" s="3">
        <v>46445</v>
      </c>
      <c r="M128" s="3">
        <v>45928</v>
      </c>
    </row>
    <row r="129" spans="1:13" x14ac:dyDescent="0.25">
      <c r="A129" s="2" t="s">
        <v>148</v>
      </c>
      <c r="B129" s="9">
        <f>(B127*1000000)/B128</f>
        <v>72014.974385918817</v>
      </c>
      <c r="C129" s="34">
        <f t="shared" ref="C129:M129" si="56">(C127*1000000)/C128</f>
        <v>68472.082915412902</v>
      </c>
      <c r="D129" s="9">
        <f t="shared" si="56"/>
        <v>139040.29426517306</v>
      </c>
      <c r="E129" s="9">
        <f t="shared" si="56"/>
        <v>128972.86821705426</v>
      </c>
      <c r="F129" s="9">
        <f t="shared" si="56"/>
        <v>120934.82378678334</v>
      </c>
      <c r="G129" s="9">
        <f t="shared" si="56"/>
        <v>120475.61179021612</v>
      </c>
      <c r="H129" s="9">
        <f t="shared" si="56"/>
        <v>117617.64145551533</v>
      </c>
      <c r="I129" s="9">
        <f t="shared" si="56"/>
        <v>111349.28586406952</v>
      </c>
      <c r="J129" s="9">
        <f t="shared" si="56"/>
        <v>108751.07992498472</v>
      </c>
      <c r="K129" s="9">
        <f t="shared" si="56"/>
        <v>107540.09448952353</v>
      </c>
      <c r="L129" s="9">
        <f t="shared" si="56"/>
        <v>103498.76197653139</v>
      </c>
      <c r="M129" s="9">
        <f t="shared" si="56"/>
        <v>102007.48998432329</v>
      </c>
    </row>
    <row r="130" spans="1:13" x14ac:dyDescent="0.25">
      <c r="B130" s="3"/>
      <c r="C130" s="3"/>
      <c r="D130" s="3"/>
      <c r="E130" s="3"/>
      <c r="F130" s="3"/>
      <c r="G130" s="3"/>
    </row>
    <row r="131" spans="1:13" x14ac:dyDescent="0.25">
      <c r="B131" s="3"/>
      <c r="C131" s="3"/>
      <c r="D131" s="3"/>
      <c r="E131" s="3"/>
      <c r="F131" s="3"/>
      <c r="G131" s="3"/>
    </row>
    <row r="132" spans="1:13" x14ac:dyDescent="0.25">
      <c r="A132" s="2"/>
      <c r="B132" s="3"/>
      <c r="C132" s="3"/>
      <c r="D132" s="3"/>
      <c r="E132" s="3"/>
      <c r="F132" s="3"/>
      <c r="G132" s="3"/>
    </row>
    <row r="133" spans="1:13" x14ac:dyDescent="0.25">
      <c r="A133" s="2"/>
      <c r="B133" s="3"/>
      <c r="C133" s="3"/>
      <c r="D133" s="3"/>
      <c r="E133" s="3"/>
      <c r="F133" s="3"/>
      <c r="G133" s="3"/>
    </row>
    <row r="134" spans="1:13" ht="20" x14ac:dyDescent="0.25">
      <c r="A134" s="12" t="s">
        <v>1</v>
      </c>
      <c r="B134" s="10" t="s">
        <v>0</v>
      </c>
      <c r="C134" s="8">
        <v>2021</v>
      </c>
      <c r="D134" s="8">
        <v>2020</v>
      </c>
      <c r="E134" s="8">
        <v>2019</v>
      </c>
      <c r="F134" s="8">
        <v>2018</v>
      </c>
      <c r="G134" s="8">
        <v>2017</v>
      </c>
      <c r="H134" s="8">
        <v>2016</v>
      </c>
      <c r="I134" s="8">
        <v>2015</v>
      </c>
      <c r="J134" s="8">
        <v>2014</v>
      </c>
      <c r="K134" s="8">
        <v>2013</v>
      </c>
      <c r="L134" s="8">
        <v>2012</v>
      </c>
    </row>
    <row r="135" spans="1:13" x14ac:dyDescent="0.25">
      <c r="A135" s="1" t="s">
        <v>185</v>
      </c>
      <c r="B135" s="3">
        <f>B16</f>
        <v>4872</v>
      </c>
      <c r="C135" s="3">
        <f>D16</f>
        <v>9338</v>
      </c>
      <c r="D135" s="3">
        <f t="shared" ref="D135:L135" si="57">E16</f>
        <v>7834</v>
      </c>
      <c r="E135" s="3">
        <f t="shared" si="57"/>
        <v>8554</v>
      </c>
      <c r="F135" s="3">
        <f t="shared" si="57"/>
        <v>8517</v>
      </c>
      <c r="G135" s="3">
        <f t="shared" si="57"/>
        <v>8106</v>
      </c>
      <c r="H135" s="3">
        <f t="shared" si="57"/>
        <v>7243</v>
      </c>
      <c r="I135" s="3">
        <f t="shared" si="57"/>
        <v>8052</v>
      </c>
      <c r="J135" s="3">
        <f t="shared" si="57"/>
        <v>8753</v>
      </c>
      <c r="K135" s="3">
        <f t="shared" si="57"/>
        <v>7446</v>
      </c>
      <c r="L135" s="3">
        <f t="shared" si="57"/>
        <v>6745</v>
      </c>
    </row>
    <row r="136" spans="1:13" x14ac:dyDescent="0.25">
      <c r="A136" s="1" t="s">
        <v>186</v>
      </c>
      <c r="B136" s="3">
        <f>B21</f>
        <v>3465</v>
      </c>
      <c r="C136" s="3">
        <f>D21</f>
        <v>6523</v>
      </c>
      <c r="D136" s="3">
        <f t="shared" ref="D136:L136" si="58">E21</f>
        <v>5349</v>
      </c>
      <c r="E136" s="3">
        <f t="shared" si="58"/>
        <v>5919</v>
      </c>
      <c r="F136" s="3">
        <f t="shared" si="58"/>
        <v>5966</v>
      </c>
      <c r="G136" s="3">
        <f t="shared" si="58"/>
        <v>10712</v>
      </c>
      <c r="H136" s="3">
        <f t="shared" si="58"/>
        <v>4233</v>
      </c>
      <c r="I136" s="3">
        <f t="shared" si="58"/>
        <v>4772</v>
      </c>
      <c r="J136" s="3">
        <f t="shared" si="58"/>
        <v>5180</v>
      </c>
      <c r="K136" s="3">
        <f t="shared" si="58"/>
        <v>4388</v>
      </c>
      <c r="L136" s="3">
        <f t="shared" si="58"/>
        <v>3943</v>
      </c>
    </row>
    <row r="137" spans="1:13" x14ac:dyDescent="0.25">
      <c r="B137" s="3"/>
      <c r="C137" s="3"/>
      <c r="D137" s="3"/>
      <c r="E137" s="3"/>
      <c r="F137" s="3"/>
      <c r="G137" s="3"/>
    </row>
    <row r="138" spans="1:13" x14ac:dyDescent="0.25">
      <c r="A138" s="2"/>
      <c r="B138" s="3"/>
      <c r="C138" s="3"/>
      <c r="D138" s="3"/>
      <c r="E138" s="3"/>
      <c r="F138" s="3"/>
      <c r="G138" s="3"/>
    </row>
    <row r="139" spans="1:13" x14ac:dyDescent="0.25">
      <c r="A139" s="2"/>
      <c r="B139" s="3"/>
      <c r="C139" s="3"/>
      <c r="D139" s="3"/>
      <c r="E139" s="3"/>
      <c r="F139" s="3"/>
      <c r="G139" s="3"/>
    </row>
    <row r="140" spans="1:13" x14ac:dyDescent="0.25">
      <c r="B140" s="3"/>
      <c r="C140" s="3"/>
      <c r="D140" s="3"/>
      <c r="E140" s="3"/>
      <c r="F140" s="3"/>
      <c r="G140" s="3"/>
    </row>
    <row r="141" spans="1:13" x14ac:dyDescent="0.25">
      <c r="B141" s="3"/>
      <c r="C141" s="3"/>
      <c r="D141" s="3"/>
      <c r="E141" s="3"/>
      <c r="F141" s="3"/>
      <c r="G141" s="3"/>
    </row>
    <row r="142" spans="1:13" x14ac:dyDescent="0.25">
      <c r="A142" s="2"/>
      <c r="B142" s="3"/>
      <c r="C142" s="3"/>
      <c r="D142" s="3"/>
      <c r="E142" s="3"/>
      <c r="F142" s="3"/>
      <c r="G142" s="3"/>
    </row>
    <row r="143" spans="1:13" x14ac:dyDescent="0.25">
      <c r="A143" s="2"/>
      <c r="B143" s="3"/>
      <c r="C143" s="3"/>
      <c r="D143" s="3"/>
      <c r="E143" s="3"/>
      <c r="F143" s="3"/>
      <c r="G143" s="3"/>
    </row>
    <row r="145" spans="2:7" x14ac:dyDescent="0.25">
      <c r="B145" s="4"/>
      <c r="C145" s="4"/>
      <c r="D145" s="4"/>
      <c r="E145" s="4"/>
      <c r="F145" s="4"/>
      <c r="G145" s="4"/>
    </row>
    <row r="146" spans="2:7" x14ac:dyDescent="0.25">
      <c r="B146" s="4"/>
      <c r="C146" s="4"/>
      <c r="D146" s="4"/>
      <c r="E146" s="4"/>
      <c r="F146" s="4"/>
      <c r="G146" s="4"/>
    </row>
    <row r="147" spans="2:7" x14ac:dyDescent="0.25">
      <c r="B147" s="4"/>
      <c r="C147" s="4"/>
      <c r="D147" s="4"/>
      <c r="E147" s="4"/>
      <c r="F147" s="4"/>
      <c r="G147" s="4"/>
    </row>
    <row r="148" spans="2:7" x14ac:dyDescent="0.25">
      <c r="B148" s="4"/>
      <c r="C148" s="4"/>
      <c r="D148" s="4"/>
      <c r="E148" s="4"/>
      <c r="F148" s="4"/>
      <c r="G148" s="4"/>
    </row>
    <row r="149" spans="2:7" x14ac:dyDescent="0.25">
      <c r="B149" s="4"/>
      <c r="C149" s="4"/>
      <c r="D149" s="4"/>
      <c r="E149" s="4"/>
      <c r="F149" s="4"/>
      <c r="G149" s="4"/>
    </row>
    <row r="150" spans="2:7" x14ac:dyDescent="0.25">
      <c r="B150" s="4"/>
      <c r="C150" s="4"/>
      <c r="D150" s="4"/>
      <c r="E150" s="4"/>
      <c r="F150" s="4"/>
      <c r="G150" s="4"/>
    </row>
    <row r="151" spans="2:7" x14ac:dyDescent="0.25">
      <c r="B151" s="4"/>
      <c r="C151" s="4"/>
      <c r="D151" s="4"/>
      <c r="E151" s="4"/>
      <c r="F151" s="4"/>
      <c r="G151" s="4"/>
    </row>
    <row r="152" spans="2:7" x14ac:dyDescent="0.25">
      <c r="B152" s="4"/>
      <c r="C152" s="4"/>
      <c r="D152" s="4"/>
      <c r="E152" s="4"/>
      <c r="F152" s="4"/>
      <c r="G152" s="4"/>
    </row>
    <row r="153" spans="2:7" x14ac:dyDescent="0.25">
      <c r="B153" s="4"/>
      <c r="C153" s="4"/>
      <c r="D153" s="4"/>
      <c r="E153" s="4"/>
      <c r="F153" s="4"/>
      <c r="G153" s="4"/>
    </row>
    <row r="154" spans="2:7" x14ac:dyDescent="0.25">
      <c r="B154" s="4"/>
      <c r="C154" s="4"/>
      <c r="D154" s="4"/>
      <c r="E154" s="4"/>
      <c r="F154" s="4"/>
      <c r="G154" s="4"/>
    </row>
    <row r="155" spans="2:7" x14ac:dyDescent="0.25">
      <c r="B155" s="4"/>
      <c r="C155" s="4"/>
      <c r="D155" s="4"/>
      <c r="E155" s="4"/>
      <c r="F155" s="4"/>
      <c r="G155" s="4"/>
    </row>
    <row r="156" spans="2:7" x14ac:dyDescent="0.25">
      <c r="B156" s="4"/>
      <c r="C156" s="4"/>
      <c r="D156" s="4"/>
      <c r="E156" s="4"/>
      <c r="F156" s="4"/>
      <c r="G156" s="4"/>
    </row>
    <row r="157" spans="2:7" x14ac:dyDescent="0.25">
      <c r="B157" s="4"/>
      <c r="C157" s="4"/>
      <c r="D157" s="4"/>
      <c r="E157" s="4"/>
      <c r="F157" s="4"/>
      <c r="G157" s="4"/>
    </row>
    <row r="158" spans="2:7" x14ac:dyDescent="0.25">
      <c r="B158" s="4"/>
      <c r="C158" s="4"/>
      <c r="D158" s="4"/>
      <c r="E158" s="4"/>
      <c r="F158" s="4"/>
      <c r="G158" s="4"/>
    </row>
    <row r="159" spans="2:7" x14ac:dyDescent="0.25">
      <c r="B159" s="4"/>
      <c r="C159" s="4"/>
      <c r="D159" s="4"/>
      <c r="E159" s="4"/>
      <c r="F159" s="4"/>
      <c r="G159" s="4"/>
    </row>
    <row r="160" spans="2:7" x14ac:dyDescent="0.25">
      <c r="B160" s="4"/>
      <c r="C160" s="4"/>
      <c r="D160" s="4"/>
      <c r="E160" s="4"/>
      <c r="F160" s="4"/>
      <c r="G160" s="4"/>
    </row>
    <row r="161" spans="2:7" x14ac:dyDescent="0.25">
      <c r="B161" s="4"/>
      <c r="C161" s="4"/>
      <c r="D161" s="4"/>
      <c r="E161" s="4"/>
      <c r="F161" s="4"/>
      <c r="G161" s="4"/>
    </row>
    <row r="162" spans="2:7" x14ac:dyDescent="0.25">
      <c r="B162" s="4"/>
      <c r="C162" s="4"/>
      <c r="D162" s="4"/>
      <c r="E162" s="4"/>
      <c r="F162" s="4"/>
      <c r="G162" s="4"/>
    </row>
  </sheetData>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3C0F5-2D7E-8044-8791-CE2722C14CD7}">
  <sheetPr codeName="Sheet4"/>
  <dimension ref="A1:N78"/>
  <sheetViews>
    <sheetView workbookViewId="0">
      <pane xSplit="1" ySplit="4" topLeftCell="B5" activePane="bottomRight" state="frozen"/>
      <selection pane="topRight" activeCell="B1" sqref="B1"/>
      <selection pane="bottomLeft" activeCell="A4" sqref="A4"/>
      <selection pane="bottomRight"/>
    </sheetView>
  </sheetViews>
  <sheetFormatPr baseColWidth="10" defaultRowHeight="19" x14ac:dyDescent="0.25"/>
  <cols>
    <col min="1" max="1" width="75" style="1" bestFit="1" customWidth="1"/>
    <col min="2" max="2" width="10.6640625" style="1" bestFit="1" customWidth="1"/>
    <col min="3" max="3" width="9" style="1" bestFit="1" customWidth="1"/>
    <col min="4" max="5" width="8.5" style="1" bestFit="1" customWidth="1"/>
    <col min="6" max="7" width="9" style="1" bestFit="1" customWidth="1"/>
    <col min="8" max="12" width="8.5" style="1" bestFit="1" customWidth="1"/>
    <col min="13" max="13" width="15.33203125" style="1" bestFit="1" customWidth="1"/>
    <col min="14" max="16384" width="10.83203125" style="1"/>
  </cols>
  <sheetData>
    <row r="1" spans="1:14" ht="24" x14ac:dyDescent="0.3">
      <c r="A1" s="5" t="s">
        <v>8</v>
      </c>
    </row>
    <row r="2" spans="1:14" x14ac:dyDescent="0.25">
      <c r="A2" s="6" t="s">
        <v>6</v>
      </c>
    </row>
    <row r="3" spans="1:14" x14ac:dyDescent="0.25">
      <c r="A3" s="30"/>
      <c r="B3" s="30"/>
      <c r="C3" s="30"/>
      <c r="D3" s="30"/>
      <c r="E3" s="30"/>
      <c r="F3" s="30"/>
      <c r="G3" s="30"/>
      <c r="H3" s="30"/>
      <c r="I3" s="30"/>
      <c r="J3" s="30"/>
      <c r="K3" s="30"/>
      <c r="L3" s="31"/>
      <c r="M3" s="29" t="s">
        <v>102</v>
      </c>
    </row>
    <row r="4" spans="1:14" ht="20" x14ac:dyDescent="0.25">
      <c r="A4" s="7" t="s">
        <v>1</v>
      </c>
      <c r="B4" s="8" t="s">
        <v>0</v>
      </c>
      <c r="C4" s="8">
        <v>2021</v>
      </c>
      <c r="D4" s="8">
        <v>2020</v>
      </c>
      <c r="E4" s="8">
        <v>2019</v>
      </c>
      <c r="F4" s="8">
        <v>2018</v>
      </c>
      <c r="G4" s="8">
        <v>2017</v>
      </c>
      <c r="H4" s="8">
        <v>2016</v>
      </c>
      <c r="I4" s="8">
        <v>2015</v>
      </c>
      <c r="J4" s="8">
        <v>2014</v>
      </c>
      <c r="K4" s="8">
        <v>2013</v>
      </c>
      <c r="L4" s="32">
        <v>2012</v>
      </c>
      <c r="M4" s="29" t="s">
        <v>101</v>
      </c>
    </row>
    <row r="5" spans="1:14" x14ac:dyDescent="0.25">
      <c r="A5" s="2" t="s">
        <v>3</v>
      </c>
      <c r="B5" s="3"/>
      <c r="C5" s="3"/>
      <c r="D5" s="3"/>
      <c r="E5" s="3"/>
      <c r="F5" s="3"/>
      <c r="G5" s="3"/>
      <c r="H5" s="3"/>
      <c r="I5" s="3"/>
      <c r="J5" s="3"/>
      <c r="K5" s="3"/>
      <c r="L5" s="33"/>
      <c r="M5" s="3"/>
      <c r="N5" s="3"/>
    </row>
    <row r="6" spans="1:14" x14ac:dyDescent="0.25">
      <c r="A6" s="2" t="s">
        <v>2</v>
      </c>
      <c r="B6" s="9">
        <v>3465</v>
      </c>
      <c r="C6" s="9">
        <v>6523</v>
      </c>
      <c r="D6" s="9">
        <v>5349</v>
      </c>
      <c r="E6" s="9">
        <v>5919</v>
      </c>
      <c r="F6" s="9">
        <v>5966</v>
      </c>
      <c r="G6" s="9">
        <v>10712</v>
      </c>
      <c r="H6" s="9">
        <v>4233</v>
      </c>
      <c r="I6" s="9">
        <v>4772</v>
      </c>
      <c r="J6" s="9">
        <v>5180</v>
      </c>
      <c r="K6" s="9">
        <v>4388</v>
      </c>
      <c r="L6" s="34">
        <v>3943</v>
      </c>
      <c r="M6" s="9">
        <f>SUM(B6:L6)</f>
        <v>60450</v>
      </c>
      <c r="N6" s="3"/>
    </row>
    <row r="7" spans="1:14" x14ac:dyDescent="0.25">
      <c r="A7" s="1" t="s">
        <v>68</v>
      </c>
      <c r="B7" s="3"/>
      <c r="C7" s="3"/>
      <c r="D7" s="3"/>
      <c r="E7" s="3"/>
      <c r="F7" s="3"/>
      <c r="G7" s="3"/>
      <c r="H7" s="3"/>
      <c r="I7" s="3"/>
      <c r="J7" s="3"/>
      <c r="K7" s="3"/>
      <c r="L7" s="33"/>
      <c r="M7" s="3"/>
    </row>
    <row r="8" spans="1:14" x14ac:dyDescent="0.25">
      <c r="A8" s="1" t="s">
        <v>56</v>
      </c>
      <c r="B8" s="3">
        <v>1114</v>
      </c>
      <c r="C8" s="3">
        <v>2208</v>
      </c>
      <c r="D8" s="3">
        <v>2210</v>
      </c>
      <c r="E8" s="3">
        <v>2216</v>
      </c>
      <c r="F8" s="3">
        <v>2191</v>
      </c>
      <c r="G8" s="3">
        <v>2105</v>
      </c>
      <c r="H8" s="3">
        <v>2038</v>
      </c>
      <c r="I8" s="3">
        <v>2012</v>
      </c>
      <c r="J8" s="3">
        <v>1904</v>
      </c>
      <c r="K8" s="3">
        <v>1777</v>
      </c>
      <c r="L8" s="33">
        <v>1760</v>
      </c>
      <c r="M8" s="3">
        <f>SUM(B8:L8)</f>
        <v>21535</v>
      </c>
    </row>
    <row r="9" spans="1:14" x14ac:dyDescent="0.25">
      <c r="A9" s="1" t="s">
        <v>69</v>
      </c>
      <c r="B9" s="3">
        <v>93</v>
      </c>
      <c r="C9" s="3">
        <v>154</v>
      </c>
      <c r="D9" s="3">
        <v>340</v>
      </c>
      <c r="E9" s="3">
        <v>566</v>
      </c>
      <c r="F9" s="3">
        <v>338</v>
      </c>
      <c r="G9" s="3">
        <v>-5067</v>
      </c>
      <c r="H9" s="3">
        <v>831</v>
      </c>
      <c r="I9" s="3">
        <v>765</v>
      </c>
      <c r="J9" s="3">
        <v>895</v>
      </c>
      <c r="K9" s="3">
        <v>723</v>
      </c>
      <c r="L9" s="33">
        <v>887</v>
      </c>
      <c r="M9" s="3">
        <f t="shared" ref="M9:M17" si="0">SUM(B9:L9)</f>
        <v>525</v>
      </c>
    </row>
    <row r="10" spans="1:14" x14ac:dyDescent="0.25">
      <c r="A10" s="1" t="s">
        <v>98</v>
      </c>
      <c r="B10" s="3">
        <v>0</v>
      </c>
      <c r="C10" s="3">
        <v>-98</v>
      </c>
      <c r="D10" s="3">
        <v>-115</v>
      </c>
      <c r="E10" s="3">
        <v>-20</v>
      </c>
      <c r="F10" s="3">
        <v>-30</v>
      </c>
      <c r="G10" s="3">
        <v>-111</v>
      </c>
      <c r="H10" s="3">
        <v>-94</v>
      </c>
      <c r="I10" s="3">
        <v>-144</v>
      </c>
      <c r="J10" s="3">
        <v>-69</v>
      </c>
      <c r="K10" s="3">
        <v>-32</v>
      </c>
      <c r="L10" s="33">
        <v>0</v>
      </c>
      <c r="M10" s="3">
        <f t="shared" si="0"/>
        <v>-713</v>
      </c>
    </row>
    <row r="11" spans="1:14" x14ac:dyDescent="0.25">
      <c r="A11" s="1" t="s">
        <v>70</v>
      </c>
      <c r="B11" s="3">
        <v>-52</v>
      </c>
      <c r="C11" s="3">
        <v>42</v>
      </c>
      <c r="D11" s="3">
        <v>490</v>
      </c>
      <c r="E11" s="3">
        <v>98</v>
      </c>
      <c r="F11" s="3">
        <v>347</v>
      </c>
      <c r="G11" s="3">
        <v>-282</v>
      </c>
      <c r="H11" s="3">
        <v>-228</v>
      </c>
      <c r="I11" s="3">
        <v>116</v>
      </c>
      <c r="J11" s="3">
        <v>-216</v>
      </c>
      <c r="K11" s="3">
        <v>-194</v>
      </c>
      <c r="L11" s="33">
        <v>-160</v>
      </c>
      <c r="M11" s="3">
        <f t="shared" si="0"/>
        <v>-39</v>
      </c>
    </row>
    <row r="12" spans="1:14" x14ac:dyDescent="0.25">
      <c r="A12" s="1" t="s">
        <v>71</v>
      </c>
      <c r="B12" s="3"/>
      <c r="C12" s="3"/>
      <c r="D12" s="3"/>
      <c r="E12" s="3"/>
      <c r="F12" s="3"/>
      <c r="G12" s="3"/>
      <c r="H12" s="3"/>
      <c r="I12" s="3"/>
      <c r="J12" s="3"/>
      <c r="K12" s="3"/>
      <c r="L12" s="33"/>
      <c r="M12" s="3">
        <f t="shared" si="0"/>
        <v>0</v>
      </c>
    </row>
    <row r="13" spans="1:14" x14ac:dyDescent="0.25">
      <c r="A13" s="1" t="s">
        <v>72</v>
      </c>
      <c r="B13" s="3">
        <v>-330</v>
      </c>
      <c r="C13" s="3">
        <v>-217</v>
      </c>
      <c r="D13" s="3">
        <v>90</v>
      </c>
      <c r="E13" s="3">
        <v>160</v>
      </c>
      <c r="F13" s="3">
        <v>-262</v>
      </c>
      <c r="G13" s="3">
        <v>-235</v>
      </c>
      <c r="H13" s="3">
        <v>98</v>
      </c>
      <c r="I13" s="3">
        <v>255</v>
      </c>
      <c r="J13" s="3">
        <v>-197</v>
      </c>
      <c r="K13" s="3">
        <v>-83</v>
      </c>
      <c r="L13" s="33">
        <v>70</v>
      </c>
      <c r="M13" s="3">
        <f t="shared" si="0"/>
        <v>-651</v>
      </c>
    </row>
    <row r="14" spans="1:14" x14ac:dyDescent="0.25">
      <c r="A14" s="1" t="s">
        <v>73</v>
      </c>
      <c r="B14" s="3">
        <v>-169</v>
      </c>
      <c r="C14" s="3">
        <v>17</v>
      </c>
      <c r="D14" s="3">
        <v>113</v>
      </c>
      <c r="E14" s="3">
        <v>-9</v>
      </c>
      <c r="F14" s="3">
        <v>7</v>
      </c>
      <c r="G14" s="3">
        <v>-32</v>
      </c>
      <c r="H14" s="3">
        <v>19</v>
      </c>
      <c r="I14" s="3">
        <v>-24</v>
      </c>
      <c r="J14" s="3">
        <v>-59</v>
      </c>
      <c r="K14" s="3">
        <v>7</v>
      </c>
      <c r="L14" s="33">
        <v>-46</v>
      </c>
      <c r="M14" s="3">
        <f t="shared" si="0"/>
        <v>-176</v>
      </c>
    </row>
    <row r="15" spans="1:14" x14ac:dyDescent="0.25">
      <c r="A15" s="1" t="s">
        <v>74</v>
      </c>
      <c r="B15" s="3">
        <v>-39</v>
      </c>
      <c r="C15" s="3">
        <v>31</v>
      </c>
      <c r="D15" s="3">
        <v>-34</v>
      </c>
      <c r="E15" s="3">
        <v>87</v>
      </c>
      <c r="F15" s="3">
        <v>-24</v>
      </c>
      <c r="G15" s="3">
        <v>9</v>
      </c>
      <c r="H15" s="3">
        <v>22</v>
      </c>
      <c r="I15" s="3">
        <v>-47</v>
      </c>
      <c r="J15" s="3">
        <v>-35</v>
      </c>
      <c r="K15" s="3">
        <v>1</v>
      </c>
      <c r="L15" s="33">
        <v>-108</v>
      </c>
      <c r="M15" s="3">
        <f t="shared" si="0"/>
        <v>-137</v>
      </c>
    </row>
    <row r="16" spans="1:14" x14ac:dyDescent="0.25">
      <c r="A16" s="1" t="s">
        <v>75</v>
      </c>
      <c r="B16" s="3">
        <v>203</v>
      </c>
      <c r="C16" s="3">
        <v>184</v>
      </c>
      <c r="D16" s="3">
        <v>-73</v>
      </c>
      <c r="E16" s="3">
        <v>-179</v>
      </c>
      <c r="F16" s="3">
        <v>-125</v>
      </c>
      <c r="G16" s="3">
        <v>182</v>
      </c>
      <c r="H16" s="3">
        <v>232</v>
      </c>
      <c r="I16" s="3">
        <v>-276</v>
      </c>
      <c r="J16" s="3">
        <v>295</v>
      </c>
      <c r="K16" s="3">
        <v>40</v>
      </c>
      <c r="L16" s="33">
        <v>-185</v>
      </c>
      <c r="M16" s="3">
        <f t="shared" si="0"/>
        <v>298</v>
      </c>
    </row>
    <row r="17" spans="1:13" x14ac:dyDescent="0.25">
      <c r="A17" s="1" t="s">
        <v>76</v>
      </c>
      <c r="B17" s="3">
        <v>-118</v>
      </c>
      <c r="C17" s="3">
        <v>188</v>
      </c>
      <c r="D17" s="3">
        <v>170</v>
      </c>
      <c r="E17" s="3">
        <v>-229</v>
      </c>
      <c r="F17" s="3">
        <v>278</v>
      </c>
      <c r="G17" s="3">
        <v>-51</v>
      </c>
      <c r="H17" s="3">
        <v>374</v>
      </c>
      <c r="I17" s="3">
        <v>-85</v>
      </c>
      <c r="J17" s="3">
        <v>-313</v>
      </c>
      <c r="K17" s="3">
        <v>196</v>
      </c>
      <c r="L17" s="33">
        <v>0</v>
      </c>
      <c r="M17" s="3">
        <f t="shared" si="0"/>
        <v>410</v>
      </c>
    </row>
    <row r="18" spans="1:13" x14ac:dyDescent="0.25">
      <c r="A18" s="2" t="s">
        <v>77</v>
      </c>
      <c r="B18" s="27">
        <f>SUM(B6:B17)</f>
        <v>4167</v>
      </c>
      <c r="C18" s="27">
        <f t="shared" ref="C18:M18" si="1">SUM(C6:C17)</f>
        <v>9032</v>
      </c>
      <c r="D18" s="27">
        <f t="shared" si="1"/>
        <v>8540</v>
      </c>
      <c r="E18" s="27">
        <f t="shared" si="1"/>
        <v>8609</v>
      </c>
      <c r="F18" s="27">
        <f t="shared" si="1"/>
        <v>8686</v>
      </c>
      <c r="G18" s="27">
        <f t="shared" si="1"/>
        <v>7230</v>
      </c>
      <c r="H18" s="27">
        <f t="shared" si="1"/>
        <v>7525</v>
      </c>
      <c r="I18" s="27">
        <f t="shared" si="1"/>
        <v>7344</v>
      </c>
      <c r="J18" s="27">
        <f t="shared" si="1"/>
        <v>7385</v>
      </c>
      <c r="K18" s="27">
        <f t="shared" si="1"/>
        <v>6823</v>
      </c>
      <c r="L18" s="35">
        <f t="shared" si="1"/>
        <v>6161</v>
      </c>
      <c r="M18" s="27">
        <f t="shared" si="1"/>
        <v>81502</v>
      </c>
    </row>
    <row r="19" spans="1:13" x14ac:dyDescent="0.25">
      <c r="A19" s="2" t="s">
        <v>78</v>
      </c>
      <c r="B19" s="3"/>
      <c r="C19" s="3"/>
      <c r="D19" s="3"/>
      <c r="E19" s="3"/>
      <c r="F19" s="3"/>
      <c r="G19" s="3"/>
      <c r="H19" s="3"/>
      <c r="I19" s="3"/>
      <c r="J19" s="3"/>
      <c r="K19" s="3"/>
      <c r="L19" s="33"/>
      <c r="M19" s="3"/>
    </row>
    <row r="20" spans="1:13" x14ac:dyDescent="0.25">
      <c r="A20" s="1" t="s">
        <v>79</v>
      </c>
      <c r="B20" s="3">
        <v>-1645</v>
      </c>
      <c r="C20" s="3">
        <v>-2936</v>
      </c>
      <c r="D20" s="3">
        <v>-2927</v>
      </c>
      <c r="E20" s="3">
        <v>-3453</v>
      </c>
      <c r="F20" s="3">
        <v>-3437</v>
      </c>
      <c r="G20" s="3">
        <v>-3238</v>
      </c>
      <c r="H20" s="3">
        <v>-3505</v>
      </c>
      <c r="I20" s="3">
        <v>-4650</v>
      </c>
      <c r="J20" s="3">
        <v>-4346</v>
      </c>
      <c r="K20" s="3">
        <v>-3496</v>
      </c>
      <c r="L20" s="33">
        <v>-3738</v>
      </c>
      <c r="M20" s="3">
        <f>SUM(B20:L20)</f>
        <v>-37371</v>
      </c>
    </row>
    <row r="21" spans="1:13" x14ac:dyDescent="0.25">
      <c r="A21" s="1" t="s">
        <v>80</v>
      </c>
      <c r="B21" s="3">
        <v>120</v>
      </c>
      <c r="C21" s="3">
        <v>178</v>
      </c>
      <c r="D21" s="3">
        <v>149</v>
      </c>
      <c r="E21" s="3">
        <v>74</v>
      </c>
      <c r="F21" s="3">
        <v>63</v>
      </c>
      <c r="G21" s="3">
        <v>168</v>
      </c>
      <c r="H21" s="3">
        <v>129</v>
      </c>
      <c r="I21" s="3">
        <v>251</v>
      </c>
      <c r="J21" s="3">
        <v>138</v>
      </c>
      <c r="K21" s="3">
        <v>98</v>
      </c>
      <c r="L21" s="33">
        <v>80</v>
      </c>
      <c r="M21" s="3">
        <f t="shared" ref="M21:M26" si="2">SUM(B21:L21)</f>
        <v>1448</v>
      </c>
    </row>
    <row r="22" spans="1:13" x14ac:dyDescent="0.25">
      <c r="A22" s="1" t="s">
        <v>81</v>
      </c>
      <c r="B22" s="3">
        <v>0</v>
      </c>
      <c r="C22" s="3">
        <v>94</v>
      </c>
      <c r="D22" s="3">
        <v>141</v>
      </c>
      <c r="E22" s="3">
        <v>130</v>
      </c>
      <c r="F22" s="3">
        <v>90</v>
      </c>
      <c r="G22" s="3">
        <v>90</v>
      </c>
      <c r="H22" s="3">
        <v>520</v>
      </c>
      <c r="I22" s="3">
        <v>0</v>
      </c>
      <c r="J22" s="3">
        <v>0</v>
      </c>
      <c r="K22" s="3">
        <v>0</v>
      </c>
      <c r="L22" s="33">
        <v>0</v>
      </c>
      <c r="M22" s="3">
        <f t="shared" si="2"/>
        <v>1065</v>
      </c>
    </row>
    <row r="23" spans="1:13" x14ac:dyDescent="0.25">
      <c r="A23" s="1" t="s">
        <v>82</v>
      </c>
      <c r="B23" s="3">
        <v>0</v>
      </c>
      <c r="C23" s="3">
        <v>-70</v>
      </c>
      <c r="D23" s="3">
        <v>-136</v>
      </c>
      <c r="E23" s="3">
        <v>-115</v>
      </c>
      <c r="F23" s="3">
        <v>-90</v>
      </c>
      <c r="G23" s="3">
        <v>-120</v>
      </c>
      <c r="H23" s="3">
        <v>-580</v>
      </c>
      <c r="I23" s="3">
        <v>0</v>
      </c>
      <c r="J23" s="3">
        <v>0</v>
      </c>
      <c r="K23" s="3">
        <v>0</v>
      </c>
      <c r="L23" s="33">
        <v>0</v>
      </c>
      <c r="M23" s="3">
        <f t="shared" si="2"/>
        <v>-1111</v>
      </c>
    </row>
    <row r="24" spans="1:13" x14ac:dyDescent="0.25">
      <c r="A24" s="1" t="s">
        <v>99</v>
      </c>
      <c r="B24" s="3">
        <v>0</v>
      </c>
      <c r="C24" s="3">
        <v>0</v>
      </c>
      <c r="D24" s="3">
        <v>0</v>
      </c>
      <c r="E24" s="3">
        <v>0</v>
      </c>
      <c r="F24" s="3">
        <v>0</v>
      </c>
      <c r="G24" s="3">
        <v>0</v>
      </c>
      <c r="H24" s="3">
        <v>0</v>
      </c>
      <c r="I24" s="3">
        <v>0</v>
      </c>
      <c r="J24" s="3">
        <v>0</v>
      </c>
      <c r="K24" s="3">
        <v>0</v>
      </c>
      <c r="L24" s="33">
        <v>-274</v>
      </c>
      <c r="M24" s="3">
        <f t="shared" si="2"/>
        <v>-274</v>
      </c>
    </row>
    <row r="25" spans="1:13" x14ac:dyDescent="0.25">
      <c r="A25" s="1" t="s">
        <v>100</v>
      </c>
      <c r="B25" s="3">
        <v>0</v>
      </c>
      <c r="C25" s="3">
        <v>0</v>
      </c>
      <c r="D25" s="3">
        <v>0</v>
      </c>
      <c r="E25" s="3">
        <v>0</v>
      </c>
      <c r="F25" s="3">
        <v>0</v>
      </c>
      <c r="G25" s="3">
        <v>0</v>
      </c>
      <c r="H25" s="3">
        <v>0</v>
      </c>
      <c r="I25" s="3">
        <v>0</v>
      </c>
      <c r="J25" s="3">
        <v>0</v>
      </c>
      <c r="K25" s="3">
        <v>0</v>
      </c>
      <c r="L25" s="33">
        <v>274</v>
      </c>
      <c r="M25" s="3">
        <f t="shared" si="2"/>
        <v>274</v>
      </c>
    </row>
    <row r="26" spans="1:13" x14ac:dyDescent="0.25">
      <c r="A26" s="1" t="s">
        <v>83</v>
      </c>
      <c r="B26" s="3">
        <v>-15</v>
      </c>
      <c r="C26" s="3">
        <v>25</v>
      </c>
      <c r="D26" s="3">
        <v>97</v>
      </c>
      <c r="E26" s="3">
        <v>-71</v>
      </c>
      <c r="F26" s="3">
        <v>-37</v>
      </c>
      <c r="G26" s="3">
        <v>14</v>
      </c>
      <c r="H26" s="3">
        <v>43</v>
      </c>
      <c r="I26" s="3">
        <v>-77</v>
      </c>
      <c r="J26" s="3">
        <v>-41</v>
      </c>
      <c r="K26" s="3">
        <v>-7</v>
      </c>
      <c r="L26" s="33">
        <v>25</v>
      </c>
      <c r="M26" s="3">
        <f t="shared" si="2"/>
        <v>-44</v>
      </c>
    </row>
    <row r="27" spans="1:13" x14ac:dyDescent="0.25">
      <c r="A27" s="2" t="s">
        <v>84</v>
      </c>
      <c r="B27" s="27">
        <f>SUM(B20:B26)</f>
        <v>-1540</v>
      </c>
      <c r="C27" s="27">
        <f t="shared" ref="C27:M27" si="3">SUM(C20:C26)</f>
        <v>-2709</v>
      </c>
      <c r="D27" s="27">
        <f t="shared" si="3"/>
        <v>-2676</v>
      </c>
      <c r="E27" s="27">
        <f t="shared" si="3"/>
        <v>-3435</v>
      </c>
      <c r="F27" s="27">
        <f t="shared" si="3"/>
        <v>-3411</v>
      </c>
      <c r="G27" s="27">
        <f t="shared" si="3"/>
        <v>-3086</v>
      </c>
      <c r="H27" s="27">
        <f t="shared" si="3"/>
        <v>-3393</v>
      </c>
      <c r="I27" s="27">
        <f t="shared" si="3"/>
        <v>-4476</v>
      </c>
      <c r="J27" s="27">
        <f t="shared" si="3"/>
        <v>-4249</v>
      </c>
      <c r="K27" s="27">
        <f t="shared" si="3"/>
        <v>-3405</v>
      </c>
      <c r="L27" s="35">
        <f t="shared" si="3"/>
        <v>-3633</v>
      </c>
      <c r="M27" s="27">
        <f t="shared" si="3"/>
        <v>-36013</v>
      </c>
    </row>
    <row r="28" spans="1:13" x14ac:dyDescent="0.25">
      <c r="A28" s="2" t="s">
        <v>97</v>
      </c>
      <c r="B28" s="28"/>
      <c r="C28" s="28"/>
      <c r="D28" s="28"/>
      <c r="E28" s="28"/>
      <c r="F28" s="28"/>
      <c r="G28" s="28"/>
      <c r="H28" s="28"/>
      <c r="I28" s="28"/>
      <c r="J28" s="28"/>
      <c r="K28" s="28"/>
      <c r="L28" s="34"/>
      <c r="M28" s="3"/>
    </row>
    <row r="29" spans="1:13" x14ac:dyDescent="0.25">
      <c r="A29" s="1" t="s">
        <v>85</v>
      </c>
      <c r="B29" s="3">
        <v>4090</v>
      </c>
      <c r="C29" s="3">
        <v>4201</v>
      </c>
      <c r="D29" s="3">
        <v>4004</v>
      </c>
      <c r="E29" s="3">
        <v>3986</v>
      </c>
      <c r="F29" s="3">
        <v>6892</v>
      </c>
      <c r="G29" s="3">
        <v>2735</v>
      </c>
      <c r="H29" s="3">
        <v>1983</v>
      </c>
      <c r="I29" s="3">
        <v>3328</v>
      </c>
      <c r="J29" s="3">
        <v>2588</v>
      </c>
      <c r="K29" s="3">
        <v>1443</v>
      </c>
      <c r="L29" s="33">
        <v>695</v>
      </c>
      <c r="M29" s="3">
        <f>SUM(B29:L29)</f>
        <v>35945</v>
      </c>
    </row>
    <row r="30" spans="1:13" x14ac:dyDescent="0.25">
      <c r="A30" s="1" t="s">
        <v>86</v>
      </c>
      <c r="B30" s="3">
        <v>-3473</v>
      </c>
      <c r="C30" s="3">
        <v>-7291</v>
      </c>
      <c r="D30" s="3">
        <v>-3705</v>
      </c>
      <c r="E30" s="3">
        <v>-5804</v>
      </c>
      <c r="F30" s="3">
        <v>-8225</v>
      </c>
      <c r="G30" s="3">
        <v>-4013</v>
      </c>
      <c r="H30" s="3">
        <v>-3105</v>
      </c>
      <c r="I30" s="3">
        <v>-3465</v>
      </c>
      <c r="J30" s="3">
        <v>-3225</v>
      </c>
      <c r="K30" s="3">
        <v>-2218</v>
      </c>
      <c r="L30" s="33">
        <v>-1474</v>
      </c>
      <c r="M30" s="3">
        <f t="shared" ref="M30:M35" si="4">SUM(B30:L30)</f>
        <v>-45998</v>
      </c>
    </row>
    <row r="31" spans="1:13" x14ac:dyDescent="0.25">
      <c r="A31" s="1" t="s">
        <v>87</v>
      </c>
      <c r="B31" s="3">
        <v>-1664</v>
      </c>
      <c r="C31" s="3">
        <v>-1299</v>
      </c>
      <c r="D31" s="3">
        <v>-2053</v>
      </c>
      <c r="E31" s="3">
        <v>-817</v>
      </c>
      <c r="F31" s="3">
        <v>-1736</v>
      </c>
      <c r="G31" s="3">
        <v>-840</v>
      </c>
      <c r="H31" s="3">
        <v>-1013</v>
      </c>
      <c r="I31" s="3">
        <v>-556</v>
      </c>
      <c r="J31" s="3">
        <v>-710</v>
      </c>
      <c r="K31" s="3">
        <v>-640</v>
      </c>
      <c r="L31" s="33">
        <v>-758</v>
      </c>
      <c r="M31" s="3">
        <f t="shared" si="4"/>
        <v>-12086</v>
      </c>
    </row>
    <row r="32" spans="1:13" x14ac:dyDescent="0.25">
      <c r="A32" s="1" t="s">
        <v>88</v>
      </c>
      <c r="B32" s="3">
        <v>-1556</v>
      </c>
      <c r="C32" s="3">
        <v>-2800</v>
      </c>
      <c r="D32" s="3">
        <v>-2626</v>
      </c>
      <c r="E32" s="3">
        <v>-2598</v>
      </c>
      <c r="F32" s="3">
        <v>-2299</v>
      </c>
      <c r="G32" s="3">
        <v>-1982</v>
      </c>
      <c r="H32" s="3">
        <v>-1879</v>
      </c>
      <c r="I32" s="3">
        <v>-2344</v>
      </c>
      <c r="J32" s="3">
        <v>-1632</v>
      </c>
      <c r="K32" s="3">
        <v>-1333</v>
      </c>
      <c r="L32" s="33">
        <v>-1146</v>
      </c>
      <c r="M32" s="3">
        <f t="shared" si="4"/>
        <v>-22195</v>
      </c>
    </row>
    <row r="33" spans="1:13" x14ac:dyDescent="0.25">
      <c r="A33" s="1" t="s">
        <v>89</v>
      </c>
      <c r="B33" s="3">
        <v>-151</v>
      </c>
      <c r="C33" s="3">
        <v>325</v>
      </c>
      <c r="D33" s="3">
        <v>-127</v>
      </c>
      <c r="E33" s="3">
        <v>-6</v>
      </c>
      <c r="F33" s="3">
        <v>194</v>
      </c>
      <c r="G33" s="3">
        <v>0</v>
      </c>
      <c r="H33" s="3">
        <v>0</v>
      </c>
      <c r="I33" s="3">
        <v>0</v>
      </c>
      <c r="J33" s="3">
        <v>0</v>
      </c>
      <c r="K33" s="3">
        <v>0</v>
      </c>
      <c r="L33" s="33">
        <v>0</v>
      </c>
      <c r="M33" s="3">
        <f t="shared" si="4"/>
        <v>235</v>
      </c>
    </row>
    <row r="34" spans="1:13" x14ac:dyDescent="0.25">
      <c r="A34" s="1" t="s">
        <v>90</v>
      </c>
      <c r="B34" s="3">
        <v>0</v>
      </c>
      <c r="C34" s="3">
        <v>0</v>
      </c>
      <c r="D34" s="3">
        <v>0</v>
      </c>
      <c r="E34" s="3">
        <v>0</v>
      </c>
      <c r="F34" s="3">
        <v>0</v>
      </c>
      <c r="G34" s="3">
        <v>0</v>
      </c>
      <c r="H34" s="3">
        <v>0</v>
      </c>
      <c r="I34" s="3">
        <v>0</v>
      </c>
      <c r="J34" s="3">
        <v>0</v>
      </c>
      <c r="K34" s="3">
        <v>0</v>
      </c>
      <c r="L34" s="33">
        <v>0</v>
      </c>
      <c r="M34" s="3">
        <f t="shared" si="4"/>
        <v>0</v>
      </c>
    </row>
    <row r="35" spans="1:13" x14ac:dyDescent="0.25">
      <c r="A35" s="1" t="s">
        <v>91</v>
      </c>
      <c r="B35" s="3">
        <v>0</v>
      </c>
      <c r="C35" s="3">
        <v>-270</v>
      </c>
      <c r="D35" s="3">
        <v>-328</v>
      </c>
      <c r="E35" s="3">
        <v>-387</v>
      </c>
      <c r="F35" s="3">
        <v>0</v>
      </c>
      <c r="G35" s="3">
        <v>0</v>
      </c>
      <c r="H35" s="3">
        <v>-191</v>
      </c>
      <c r="I35" s="3">
        <v>0</v>
      </c>
      <c r="J35" s="3">
        <v>0</v>
      </c>
      <c r="K35" s="3">
        <v>-289</v>
      </c>
      <c r="L35" s="33">
        <v>0</v>
      </c>
      <c r="M35" s="3">
        <f t="shared" si="4"/>
        <v>-1465</v>
      </c>
    </row>
    <row r="36" spans="1:13" x14ac:dyDescent="0.25">
      <c r="A36" s="1" t="s">
        <v>92</v>
      </c>
      <c r="B36" s="3">
        <v>-42</v>
      </c>
      <c r="C36" s="3">
        <v>-24</v>
      </c>
      <c r="D36" s="3">
        <v>-67</v>
      </c>
      <c r="E36" s="3">
        <v>-20</v>
      </c>
      <c r="F36" s="3">
        <v>-48</v>
      </c>
      <c r="G36" s="3">
        <v>-46</v>
      </c>
      <c r="H36" s="3">
        <v>-41</v>
      </c>
      <c r="I36" s="3">
        <v>-26</v>
      </c>
      <c r="J36" s="3">
        <v>-3</v>
      </c>
      <c r="K36" s="3">
        <v>-12</v>
      </c>
      <c r="L36" s="33">
        <v>1</v>
      </c>
      <c r="M36" s="3">
        <f>SUM(B36:L36)</f>
        <v>-328</v>
      </c>
    </row>
    <row r="37" spans="1:13" x14ac:dyDescent="0.25">
      <c r="A37" s="2" t="s">
        <v>93</v>
      </c>
      <c r="B37" s="27">
        <f>SUM(B29:B36)</f>
        <v>-2796</v>
      </c>
      <c r="C37" s="27">
        <f t="shared" ref="C37:M37" si="5">SUM(C29:C36)</f>
        <v>-7158</v>
      </c>
      <c r="D37" s="27">
        <f t="shared" si="5"/>
        <v>-4902</v>
      </c>
      <c r="E37" s="27">
        <f t="shared" si="5"/>
        <v>-5646</v>
      </c>
      <c r="F37" s="27">
        <f t="shared" si="5"/>
        <v>-5222</v>
      </c>
      <c r="G37" s="27">
        <f t="shared" si="5"/>
        <v>-4146</v>
      </c>
      <c r="H37" s="27">
        <f t="shared" si="5"/>
        <v>-4246</v>
      </c>
      <c r="I37" s="27">
        <f t="shared" si="5"/>
        <v>-3063</v>
      </c>
      <c r="J37" s="27">
        <f t="shared" si="5"/>
        <v>-2982</v>
      </c>
      <c r="K37" s="27">
        <f t="shared" si="5"/>
        <v>-3049</v>
      </c>
      <c r="L37" s="35">
        <f t="shared" si="5"/>
        <v>-2682</v>
      </c>
      <c r="M37" s="27">
        <f t="shared" si="5"/>
        <v>-45892</v>
      </c>
    </row>
    <row r="38" spans="1:13" x14ac:dyDescent="0.25">
      <c r="A38" s="1" t="s">
        <v>94</v>
      </c>
      <c r="B38" s="16">
        <f>B37+B27+B18</f>
        <v>-169</v>
      </c>
      <c r="C38" s="16">
        <f t="shared" ref="C38:L38" si="6">C37+C27+C18</f>
        <v>-835</v>
      </c>
      <c r="D38" s="16">
        <f t="shared" si="6"/>
        <v>962</v>
      </c>
      <c r="E38" s="16">
        <f t="shared" si="6"/>
        <v>-472</v>
      </c>
      <c r="F38" s="16">
        <f t="shared" si="6"/>
        <v>53</v>
      </c>
      <c r="G38" s="16">
        <f t="shared" si="6"/>
        <v>-2</v>
      </c>
      <c r="H38" s="16">
        <f t="shared" si="6"/>
        <v>-114</v>
      </c>
      <c r="I38" s="16">
        <f t="shared" si="6"/>
        <v>-195</v>
      </c>
      <c r="J38" s="16">
        <f t="shared" si="6"/>
        <v>154</v>
      </c>
      <c r="K38" s="16">
        <f t="shared" si="6"/>
        <v>369</v>
      </c>
      <c r="L38" s="36">
        <f t="shared" si="6"/>
        <v>-154</v>
      </c>
      <c r="M38" s="16">
        <f>SUM(B38:L38)</f>
        <v>-403</v>
      </c>
    </row>
    <row r="39" spans="1:13" x14ac:dyDescent="0.25">
      <c r="A39" s="1" t="s">
        <v>95</v>
      </c>
      <c r="B39" s="3">
        <v>983</v>
      </c>
      <c r="C39" s="3">
        <v>1818</v>
      </c>
      <c r="D39" s="3">
        <v>856</v>
      </c>
      <c r="E39" s="3">
        <v>1328</v>
      </c>
      <c r="F39" s="3">
        <v>1275</v>
      </c>
      <c r="G39" s="3">
        <v>1277</v>
      </c>
      <c r="H39" s="3">
        <v>1391</v>
      </c>
      <c r="I39" s="3">
        <v>1586</v>
      </c>
      <c r="J39" s="3">
        <v>1432</v>
      </c>
      <c r="K39" s="3">
        <v>1063</v>
      </c>
      <c r="L39" s="33">
        <v>1217</v>
      </c>
      <c r="M39" s="3">
        <v>1217</v>
      </c>
    </row>
    <row r="40" spans="1:13" ht="20" thickBot="1" x14ac:dyDescent="0.3">
      <c r="A40" s="2" t="s">
        <v>96</v>
      </c>
      <c r="B40" s="17">
        <f>SUM(B38:B39)</f>
        <v>814</v>
      </c>
      <c r="C40" s="17">
        <f t="shared" ref="C40:M40" si="7">SUM(C38:C39)</f>
        <v>983</v>
      </c>
      <c r="D40" s="17">
        <f t="shared" si="7"/>
        <v>1818</v>
      </c>
      <c r="E40" s="17">
        <f t="shared" si="7"/>
        <v>856</v>
      </c>
      <c r="F40" s="17">
        <f t="shared" si="7"/>
        <v>1328</v>
      </c>
      <c r="G40" s="17">
        <f t="shared" si="7"/>
        <v>1275</v>
      </c>
      <c r="H40" s="17">
        <f t="shared" si="7"/>
        <v>1277</v>
      </c>
      <c r="I40" s="17">
        <f t="shared" si="7"/>
        <v>1391</v>
      </c>
      <c r="J40" s="17">
        <f t="shared" si="7"/>
        <v>1586</v>
      </c>
      <c r="K40" s="17">
        <f t="shared" si="7"/>
        <v>1432</v>
      </c>
      <c r="L40" s="37">
        <f t="shared" si="7"/>
        <v>1063</v>
      </c>
      <c r="M40" s="17">
        <f t="shared" si="7"/>
        <v>814</v>
      </c>
    </row>
    <row r="41" spans="1:13" ht="20" thickTop="1" x14ac:dyDescent="0.25">
      <c r="B41" s="3"/>
      <c r="C41" s="3"/>
      <c r="D41" s="3"/>
      <c r="E41" s="3"/>
      <c r="F41" s="3"/>
      <c r="G41" s="3"/>
      <c r="H41" s="3"/>
      <c r="I41" s="3"/>
      <c r="J41" s="3"/>
      <c r="K41" s="3"/>
      <c r="L41" s="38"/>
      <c r="M41" s="3"/>
    </row>
    <row r="42" spans="1:13" x14ac:dyDescent="0.25">
      <c r="A42" s="2" t="s">
        <v>112</v>
      </c>
      <c r="B42" s="3"/>
      <c r="C42" s="3"/>
      <c r="D42" s="3"/>
      <c r="E42" s="3"/>
      <c r="F42" s="3"/>
      <c r="G42" s="3"/>
      <c r="H42" s="3"/>
      <c r="I42" s="3"/>
      <c r="J42" s="3"/>
      <c r="K42" s="3"/>
      <c r="L42" s="33"/>
      <c r="M42" s="3"/>
    </row>
    <row r="43" spans="1:13" x14ac:dyDescent="0.25">
      <c r="A43" s="1" t="s">
        <v>113</v>
      </c>
      <c r="B43" s="3">
        <f t="shared" ref="B43:L43" si="8">B18</f>
        <v>4167</v>
      </c>
      <c r="C43" s="3">
        <f t="shared" si="8"/>
        <v>9032</v>
      </c>
      <c r="D43" s="3">
        <f t="shared" si="8"/>
        <v>8540</v>
      </c>
      <c r="E43" s="3">
        <f t="shared" si="8"/>
        <v>8609</v>
      </c>
      <c r="F43" s="3">
        <f t="shared" si="8"/>
        <v>8686</v>
      </c>
      <c r="G43" s="3">
        <f t="shared" si="8"/>
        <v>7230</v>
      </c>
      <c r="H43" s="3">
        <f t="shared" si="8"/>
        <v>7525</v>
      </c>
      <c r="I43" s="3">
        <f t="shared" si="8"/>
        <v>7344</v>
      </c>
      <c r="J43" s="3">
        <f t="shared" si="8"/>
        <v>7385</v>
      </c>
      <c r="K43" s="3">
        <f t="shared" si="8"/>
        <v>6823</v>
      </c>
      <c r="L43" s="33">
        <f t="shared" si="8"/>
        <v>6161</v>
      </c>
      <c r="M43" s="3">
        <f>SUM(B43:L43)</f>
        <v>81502</v>
      </c>
    </row>
    <row r="44" spans="1:13" x14ac:dyDescent="0.25">
      <c r="A44" s="1" t="s">
        <v>114</v>
      </c>
      <c r="B44" s="3">
        <f t="shared" ref="B44:L44" si="9">B20</f>
        <v>-1645</v>
      </c>
      <c r="C44" s="3">
        <f t="shared" si="9"/>
        <v>-2936</v>
      </c>
      <c r="D44" s="3">
        <f t="shared" si="9"/>
        <v>-2927</v>
      </c>
      <c r="E44" s="3">
        <f t="shared" si="9"/>
        <v>-3453</v>
      </c>
      <c r="F44" s="3">
        <f t="shared" si="9"/>
        <v>-3437</v>
      </c>
      <c r="G44" s="3">
        <f t="shared" si="9"/>
        <v>-3238</v>
      </c>
      <c r="H44" s="3">
        <f t="shared" si="9"/>
        <v>-3505</v>
      </c>
      <c r="I44" s="3">
        <f t="shared" si="9"/>
        <v>-4650</v>
      </c>
      <c r="J44" s="3">
        <f t="shared" si="9"/>
        <v>-4346</v>
      </c>
      <c r="K44" s="3">
        <f t="shared" si="9"/>
        <v>-3496</v>
      </c>
      <c r="L44" s="33">
        <f t="shared" si="9"/>
        <v>-3738</v>
      </c>
      <c r="M44" s="3">
        <f>SUM(B44:L44)</f>
        <v>-37371</v>
      </c>
    </row>
    <row r="45" spans="1:13" x14ac:dyDescent="0.25">
      <c r="A45" s="1" t="s">
        <v>115</v>
      </c>
      <c r="B45" s="3">
        <f t="shared" ref="B45:L45" si="10">B21</f>
        <v>120</v>
      </c>
      <c r="C45" s="3">
        <f t="shared" si="10"/>
        <v>178</v>
      </c>
      <c r="D45" s="3">
        <f t="shared" si="10"/>
        <v>149</v>
      </c>
      <c r="E45" s="3">
        <f t="shared" si="10"/>
        <v>74</v>
      </c>
      <c r="F45" s="3">
        <f t="shared" si="10"/>
        <v>63</v>
      </c>
      <c r="G45" s="3">
        <f t="shared" si="10"/>
        <v>168</v>
      </c>
      <c r="H45" s="3">
        <f t="shared" si="10"/>
        <v>129</v>
      </c>
      <c r="I45" s="3">
        <f t="shared" si="10"/>
        <v>251</v>
      </c>
      <c r="J45" s="3">
        <f t="shared" si="10"/>
        <v>138</v>
      </c>
      <c r="K45" s="3">
        <f t="shared" si="10"/>
        <v>98</v>
      </c>
      <c r="L45" s="33">
        <f t="shared" si="10"/>
        <v>80</v>
      </c>
      <c r="M45" s="3">
        <f>SUM(B45:L45)</f>
        <v>1448</v>
      </c>
    </row>
    <row r="46" spans="1:13" ht="20" thickBot="1" x14ac:dyDescent="0.3">
      <c r="A46" s="2" t="s">
        <v>116</v>
      </c>
      <c r="B46" s="17">
        <f>SUM(B43:B45)</f>
        <v>2642</v>
      </c>
      <c r="C46" s="17">
        <f t="shared" ref="C46:M46" si="11">SUM(C43:C45)</f>
        <v>6274</v>
      </c>
      <c r="D46" s="17">
        <f t="shared" si="11"/>
        <v>5762</v>
      </c>
      <c r="E46" s="17">
        <f t="shared" si="11"/>
        <v>5230</v>
      </c>
      <c r="F46" s="17">
        <f t="shared" si="11"/>
        <v>5312</v>
      </c>
      <c r="G46" s="17">
        <f t="shared" si="11"/>
        <v>4160</v>
      </c>
      <c r="H46" s="17">
        <f t="shared" si="11"/>
        <v>4149</v>
      </c>
      <c r="I46" s="17">
        <f t="shared" si="11"/>
        <v>2945</v>
      </c>
      <c r="J46" s="17">
        <f t="shared" si="11"/>
        <v>3177</v>
      </c>
      <c r="K46" s="17">
        <f t="shared" si="11"/>
        <v>3425</v>
      </c>
      <c r="L46" s="37">
        <f t="shared" si="11"/>
        <v>2503</v>
      </c>
      <c r="M46" s="17">
        <f t="shared" si="11"/>
        <v>45579</v>
      </c>
    </row>
    <row r="47" spans="1:13" ht="20" thickTop="1" x14ac:dyDescent="0.25">
      <c r="A47" s="2"/>
      <c r="B47" s="28"/>
      <c r="C47" s="28"/>
      <c r="D47" s="28"/>
      <c r="E47" s="28"/>
      <c r="F47" s="28"/>
      <c r="G47" s="28"/>
      <c r="H47" s="28"/>
      <c r="I47" s="28"/>
      <c r="J47" s="28"/>
      <c r="K47" s="28"/>
      <c r="L47" s="34"/>
      <c r="M47" s="28"/>
    </row>
    <row r="48" spans="1:13" x14ac:dyDescent="0.25">
      <c r="A48" s="6" t="s">
        <v>182</v>
      </c>
      <c r="B48" s="51">
        <f t="shared" ref="B48:M48" si="12">B46/B6</f>
        <v>0.76248196248196243</v>
      </c>
      <c r="C48" s="51">
        <f t="shared" si="12"/>
        <v>0.96182738003985901</v>
      </c>
      <c r="D48" s="51">
        <f t="shared" si="12"/>
        <v>1.0772106935875865</v>
      </c>
      <c r="E48" s="51">
        <f t="shared" si="12"/>
        <v>0.88359520189221152</v>
      </c>
      <c r="F48" s="51">
        <f t="shared" si="12"/>
        <v>0.89037881327522628</v>
      </c>
      <c r="G48" s="51">
        <f t="shared" si="12"/>
        <v>0.38834951456310679</v>
      </c>
      <c r="H48" s="51">
        <f t="shared" si="12"/>
        <v>0.98015591778880229</v>
      </c>
      <c r="I48" s="51">
        <f t="shared" si="12"/>
        <v>0.61714165968147527</v>
      </c>
      <c r="J48" s="51">
        <f t="shared" si="12"/>
        <v>0.6133204633204633</v>
      </c>
      <c r="K48" s="51">
        <f t="shared" si="12"/>
        <v>0.7805378304466728</v>
      </c>
      <c r="L48" s="52">
        <f t="shared" si="12"/>
        <v>0.63479584073040829</v>
      </c>
      <c r="M48" s="51">
        <f t="shared" si="12"/>
        <v>0.75399503722084371</v>
      </c>
    </row>
    <row r="49" spans="1:13" x14ac:dyDescent="0.25">
      <c r="B49" s="3"/>
      <c r="C49" s="3"/>
      <c r="D49" s="3"/>
      <c r="E49" s="3"/>
      <c r="F49" s="3"/>
      <c r="G49" s="3"/>
      <c r="H49" s="3"/>
      <c r="I49" s="3"/>
      <c r="J49" s="3"/>
      <c r="K49" s="3"/>
      <c r="L49" s="33"/>
      <c r="M49" s="3"/>
    </row>
    <row r="50" spans="1:13" x14ac:dyDescent="0.25">
      <c r="A50" s="2" t="s">
        <v>103</v>
      </c>
      <c r="B50" s="3"/>
      <c r="C50" s="3"/>
      <c r="D50" s="3"/>
      <c r="E50" s="3"/>
      <c r="F50" s="3"/>
      <c r="G50" s="3"/>
      <c r="H50" s="3"/>
      <c r="I50" s="3"/>
      <c r="J50" s="3"/>
      <c r="K50" s="3"/>
      <c r="L50" s="33"/>
      <c r="M50" s="3"/>
    </row>
    <row r="51" spans="1:13" x14ac:dyDescent="0.25">
      <c r="A51" s="1" t="s">
        <v>104</v>
      </c>
      <c r="B51" s="3">
        <f t="shared" ref="B51:L51" si="13">B29</f>
        <v>4090</v>
      </c>
      <c r="C51" s="3">
        <f t="shared" si="13"/>
        <v>4201</v>
      </c>
      <c r="D51" s="3">
        <f t="shared" si="13"/>
        <v>4004</v>
      </c>
      <c r="E51" s="3">
        <f t="shared" si="13"/>
        <v>3986</v>
      </c>
      <c r="F51" s="3">
        <f t="shared" si="13"/>
        <v>6892</v>
      </c>
      <c r="G51" s="3">
        <f t="shared" si="13"/>
        <v>2735</v>
      </c>
      <c r="H51" s="3">
        <f t="shared" si="13"/>
        <v>1983</v>
      </c>
      <c r="I51" s="3">
        <f t="shared" si="13"/>
        <v>3328</v>
      </c>
      <c r="J51" s="3">
        <f t="shared" si="13"/>
        <v>2588</v>
      </c>
      <c r="K51" s="3">
        <f t="shared" si="13"/>
        <v>1443</v>
      </c>
      <c r="L51" s="33">
        <f t="shared" si="13"/>
        <v>695</v>
      </c>
      <c r="M51" s="3">
        <f>SUM(B51:L51)</f>
        <v>35945</v>
      </c>
    </row>
    <row r="52" spans="1:13" x14ac:dyDescent="0.25">
      <c r="A52" s="1" t="s">
        <v>105</v>
      </c>
      <c r="B52" s="3">
        <f t="shared" ref="B52:L52" si="14">B31</f>
        <v>-1664</v>
      </c>
      <c r="C52" s="3">
        <f t="shared" si="14"/>
        <v>-1299</v>
      </c>
      <c r="D52" s="3">
        <f t="shared" si="14"/>
        <v>-2053</v>
      </c>
      <c r="E52" s="3">
        <f t="shared" si="14"/>
        <v>-817</v>
      </c>
      <c r="F52" s="3">
        <f t="shared" si="14"/>
        <v>-1736</v>
      </c>
      <c r="G52" s="3">
        <f t="shared" si="14"/>
        <v>-840</v>
      </c>
      <c r="H52" s="3">
        <f t="shared" si="14"/>
        <v>-1013</v>
      </c>
      <c r="I52" s="3">
        <f t="shared" si="14"/>
        <v>-556</v>
      </c>
      <c r="J52" s="3">
        <f t="shared" si="14"/>
        <v>-710</v>
      </c>
      <c r="K52" s="3">
        <f t="shared" si="14"/>
        <v>-640</v>
      </c>
      <c r="L52" s="33">
        <f t="shared" si="14"/>
        <v>-758</v>
      </c>
      <c r="M52" s="3">
        <f t="shared" ref="M52:M53" si="15">SUM(B52:L52)</f>
        <v>-12086</v>
      </c>
    </row>
    <row r="53" spans="1:13" x14ac:dyDescent="0.25">
      <c r="A53" s="1" t="s">
        <v>107</v>
      </c>
      <c r="B53" s="3">
        <f t="shared" ref="B53:L53" si="16">B35</f>
        <v>0</v>
      </c>
      <c r="C53" s="3">
        <f t="shared" si="16"/>
        <v>-270</v>
      </c>
      <c r="D53" s="3">
        <f t="shared" si="16"/>
        <v>-328</v>
      </c>
      <c r="E53" s="3">
        <f t="shared" si="16"/>
        <v>-387</v>
      </c>
      <c r="F53" s="3">
        <f t="shared" si="16"/>
        <v>0</v>
      </c>
      <c r="G53" s="3">
        <f t="shared" si="16"/>
        <v>0</v>
      </c>
      <c r="H53" s="3">
        <f t="shared" si="16"/>
        <v>-191</v>
      </c>
      <c r="I53" s="3">
        <f t="shared" si="16"/>
        <v>0</v>
      </c>
      <c r="J53" s="3">
        <f t="shared" si="16"/>
        <v>0</v>
      </c>
      <c r="K53" s="3">
        <f t="shared" si="16"/>
        <v>-289</v>
      </c>
      <c r="L53" s="33">
        <f t="shared" si="16"/>
        <v>0</v>
      </c>
      <c r="M53" s="3">
        <f t="shared" si="15"/>
        <v>-1465</v>
      </c>
    </row>
    <row r="54" spans="1:13" ht="20" thickBot="1" x14ac:dyDescent="0.3">
      <c r="A54" s="2" t="s">
        <v>106</v>
      </c>
      <c r="B54" s="17">
        <f>SUM(B51:B53)</f>
        <v>2426</v>
      </c>
      <c r="C54" s="17">
        <f t="shared" ref="C54:M54" si="17">SUM(C51:C53)</f>
        <v>2632</v>
      </c>
      <c r="D54" s="17">
        <f t="shared" si="17"/>
        <v>1623</v>
      </c>
      <c r="E54" s="17">
        <f t="shared" si="17"/>
        <v>2782</v>
      </c>
      <c r="F54" s="17">
        <f t="shared" si="17"/>
        <v>5156</v>
      </c>
      <c r="G54" s="17">
        <f t="shared" si="17"/>
        <v>1895</v>
      </c>
      <c r="H54" s="17">
        <f t="shared" si="17"/>
        <v>779</v>
      </c>
      <c r="I54" s="17">
        <f t="shared" si="17"/>
        <v>2772</v>
      </c>
      <c r="J54" s="17">
        <f t="shared" si="17"/>
        <v>1878</v>
      </c>
      <c r="K54" s="17">
        <f t="shared" si="17"/>
        <v>514</v>
      </c>
      <c r="L54" s="37">
        <f t="shared" si="17"/>
        <v>-63</v>
      </c>
      <c r="M54" s="17">
        <f t="shared" si="17"/>
        <v>22394</v>
      </c>
    </row>
    <row r="55" spans="1:13" ht="20" thickTop="1" x14ac:dyDescent="0.25">
      <c r="B55" s="3"/>
      <c r="C55" s="3"/>
      <c r="D55" s="3"/>
      <c r="E55" s="3"/>
      <c r="F55" s="3"/>
      <c r="G55" s="3"/>
      <c r="H55" s="3"/>
      <c r="I55" s="3"/>
      <c r="J55" s="3"/>
      <c r="K55" s="3"/>
      <c r="L55" s="38"/>
      <c r="M55" s="3"/>
    </row>
    <row r="56" spans="1:13" x14ac:dyDescent="0.25">
      <c r="A56" s="2" t="s">
        <v>108</v>
      </c>
      <c r="B56" s="3"/>
      <c r="C56" s="3"/>
      <c r="D56" s="3"/>
      <c r="E56" s="3"/>
      <c r="F56" s="3"/>
      <c r="G56" s="3"/>
      <c r="H56" s="3"/>
      <c r="I56" s="3"/>
      <c r="J56" s="3"/>
      <c r="K56" s="3"/>
      <c r="L56" s="33"/>
      <c r="M56" s="3"/>
    </row>
    <row r="57" spans="1:13" x14ac:dyDescent="0.25">
      <c r="A57" s="1" t="s">
        <v>109</v>
      </c>
      <c r="B57" s="3">
        <f t="shared" ref="B57:L57" si="18">-B32</f>
        <v>1556</v>
      </c>
      <c r="C57" s="3">
        <f t="shared" si="18"/>
        <v>2800</v>
      </c>
      <c r="D57" s="3">
        <f t="shared" si="18"/>
        <v>2626</v>
      </c>
      <c r="E57" s="3">
        <f t="shared" si="18"/>
        <v>2598</v>
      </c>
      <c r="F57" s="3">
        <f t="shared" si="18"/>
        <v>2299</v>
      </c>
      <c r="G57" s="3">
        <f t="shared" si="18"/>
        <v>1982</v>
      </c>
      <c r="H57" s="3">
        <f t="shared" si="18"/>
        <v>1879</v>
      </c>
      <c r="I57" s="3">
        <f t="shared" si="18"/>
        <v>2344</v>
      </c>
      <c r="J57" s="3">
        <f t="shared" si="18"/>
        <v>1632</v>
      </c>
      <c r="K57" s="3">
        <f t="shared" si="18"/>
        <v>1333</v>
      </c>
      <c r="L57" s="33">
        <f t="shared" si="18"/>
        <v>1146</v>
      </c>
      <c r="M57" s="3">
        <f>SUM(B57:L57)</f>
        <v>22195</v>
      </c>
    </row>
    <row r="58" spans="1:13" x14ac:dyDescent="0.25">
      <c r="A58" s="1" t="s">
        <v>110</v>
      </c>
      <c r="B58" s="3">
        <f t="shared" ref="B58:L58" si="19">-B30</f>
        <v>3473</v>
      </c>
      <c r="C58" s="3">
        <f t="shared" si="19"/>
        <v>7291</v>
      </c>
      <c r="D58" s="3">
        <f t="shared" si="19"/>
        <v>3705</v>
      </c>
      <c r="E58" s="3">
        <f t="shared" si="19"/>
        <v>5804</v>
      </c>
      <c r="F58" s="3">
        <f t="shared" si="19"/>
        <v>8225</v>
      </c>
      <c r="G58" s="3">
        <f t="shared" si="19"/>
        <v>4013</v>
      </c>
      <c r="H58" s="3">
        <f t="shared" si="19"/>
        <v>3105</v>
      </c>
      <c r="I58" s="3">
        <f t="shared" si="19"/>
        <v>3465</v>
      </c>
      <c r="J58" s="3">
        <f t="shared" si="19"/>
        <v>3225</v>
      </c>
      <c r="K58" s="3">
        <f t="shared" si="19"/>
        <v>2218</v>
      </c>
      <c r="L58" s="33">
        <f t="shared" si="19"/>
        <v>1474</v>
      </c>
      <c r="M58" s="3">
        <f>SUM(B58:L58)</f>
        <v>45998</v>
      </c>
    </row>
    <row r="59" spans="1:13" ht="20" thickBot="1" x14ac:dyDescent="0.3">
      <c r="A59" s="2" t="s">
        <v>111</v>
      </c>
      <c r="B59" s="17">
        <f>SUM(B57:B58)</f>
        <v>5029</v>
      </c>
      <c r="C59" s="17">
        <f t="shared" ref="C59:M59" si="20">SUM(C57:C58)</f>
        <v>10091</v>
      </c>
      <c r="D59" s="17">
        <f t="shared" si="20"/>
        <v>6331</v>
      </c>
      <c r="E59" s="17">
        <f t="shared" si="20"/>
        <v>8402</v>
      </c>
      <c r="F59" s="17">
        <f t="shared" si="20"/>
        <v>10524</v>
      </c>
      <c r="G59" s="17">
        <f t="shared" si="20"/>
        <v>5995</v>
      </c>
      <c r="H59" s="17">
        <f t="shared" si="20"/>
        <v>4984</v>
      </c>
      <c r="I59" s="17">
        <f t="shared" si="20"/>
        <v>5809</v>
      </c>
      <c r="J59" s="17">
        <f t="shared" si="20"/>
        <v>4857</v>
      </c>
      <c r="K59" s="17">
        <f t="shared" si="20"/>
        <v>3551</v>
      </c>
      <c r="L59" s="37">
        <f t="shared" si="20"/>
        <v>2620</v>
      </c>
      <c r="M59" s="17">
        <f t="shared" si="20"/>
        <v>68193</v>
      </c>
    </row>
    <row r="60" spans="1:13" ht="20" thickTop="1" x14ac:dyDescent="0.25">
      <c r="B60" s="3"/>
      <c r="C60" s="3"/>
      <c r="D60" s="3"/>
      <c r="E60" s="3"/>
      <c r="F60" s="3"/>
      <c r="G60" s="3"/>
      <c r="H60" s="3"/>
      <c r="I60" s="3"/>
      <c r="J60" s="3"/>
      <c r="K60" s="3"/>
      <c r="L60" s="38"/>
      <c r="M60" s="3"/>
    </row>
    <row r="61" spans="1:13" x14ac:dyDescent="0.25">
      <c r="A61" s="2" t="s">
        <v>150</v>
      </c>
      <c r="B61" s="3"/>
      <c r="C61" s="3"/>
      <c r="D61" s="3"/>
      <c r="E61" s="3"/>
      <c r="F61" s="3"/>
      <c r="G61" s="3"/>
      <c r="H61" s="3"/>
      <c r="I61" s="3"/>
      <c r="J61" s="3"/>
      <c r="K61" s="3"/>
      <c r="L61" s="33"/>
      <c r="M61" s="14"/>
    </row>
    <row r="62" spans="1:13" x14ac:dyDescent="0.25">
      <c r="A62" s="2" t="s">
        <v>151</v>
      </c>
      <c r="B62" s="3"/>
      <c r="C62" s="3"/>
      <c r="D62" s="3"/>
      <c r="E62" s="3"/>
      <c r="F62" s="3"/>
      <c r="G62" s="3"/>
      <c r="H62" s="3"/>
      <c r="I62" s="3"/>
      <c r="J62" s="3"/>
      <c r="K62" s="3"/>
      <c r="L62" s="33"/>
      <c r="M62" s="14"/>
    </row>
    <row r="63" spans="1:13" x14ac:dyDescent="0.25">
      <c r="A63" s="1" t="s">
        <v>152</v>
      </c>
      <c r="B63" s="3">
        <v>263</v>
      </c>
      <c r="C63" s="3">
        <v>507</v>
      </c>
      <c r="D63" s="3">
        <v>471</v>
      </c>
      <c r="E63" s="3">
        <v>561</v>
      </c>
      <c r="F63" s="3">
        <v>608</v>
      </c>
      <c r="G63" s="3">
        <v>619</v>
      </c>
      <c r="H63" s="3">
        <v>628</v>
      </c>
      <c r="I63" s="3">
        <v>734</v>
      </c>
      <c r="J63" s="3">
        <v>749</v>
      </c>
      <c r="K63" s="3">
        <v>743</v>
      </c>
      <c r="L63" s="33">
        <v>759</v>
      </c>
      <c r="M63" s="3">
        <f>SUM(B63:L63)</f>
        <v>6642</v>
      </c>
    </row>
    <row r="64" spans="1:13" x14ac:dyDescent="0.25">
      <c r="A64" s="1" t="s">
        <v>153</v>
      </c>
      <c r="B64" s="3">
        <v>236</v>
      </c>
      <c r="C64" s="3">
        <v>443</v>
      </c>
      <c r="D64" s="3">
        <v>507</v>
      </c>
      <c r="E64" s="3">
        <v>427</v>
      </c>
      <c r="F64" s="3">
        <v>444</v>
      </c>
      <c r="G64" s="3">
        <v>480</v>
      </c>
      <c r="H64" s="3">
        <v>494</v>
      </c>
      <c r="I64" s="3">
        <v>455</v>
      </c>
      <c r="J64" s="3">
        <v>415</v>
      </c>
      <c r="K64" s="3">
        <v>438</v>
      </c>
      <c r="L64" s="33">
        <v>434</v>
      </c>
      <c r="M64" s="3">
        <f t="shared" ref="M64:M66" si="21">SUM(B64:L64)</f>
        <v>4773</v>
      </c>
    </row>
    <row r="65" spans="1:13" x14ac:dyDescent="0.25">
      <c r="A65" s="1" t="s">
        <v>154</v>
      </c>
      <c r="B65" s="3">
        <v>98</v>
      </c>
      <c r="C65" s="3">
        <v>215</v>
      </c>
      <c r="D65" s="3">
        <v>225</v>
      </c>
      <c r="E65" s="3">
        <v>271</v>
      </c>
      <c r="F65" s="3">
        <v>216</v>
      </c>
      <c r="G65" s="3">
        <v>231</v>
      </c>
      <c r="H65" s="3">
        <v>235</v>
      </c>
      <c r="I65" s="3">
        <v>233</v>
      </c>
      <c r="J65" s="3">
        <v>204</v>
      </c>
      <c r="K65" s="3">
        <v>226</v>
      </c>
      <c r="L65" s="33">
        <v>203</v>
      </c>
      <c r="M65" s="3">
        <f t="shared" si="21"/>
        <v>2357</v>
      </c>
    </row>
    <row r="66" spans="1:13" x14ac:dyDescent="0.25">
      <c r="A66" s="1" t="s">
        <v>155</v>
      </c>
      <c r="B66" s="3">
        <v>290</v>
      </c>
      <c r="C66" s="3">
        <v>700</v>
      </c>
      <c r="D66" s="3">
        <v>584</v>
      </c>
      <c r="E66" s="3">
        <v>694</v>
      </c>
      <c r="F66" s="3">
        <v>576</v>
      </c>
      <c r="G66" s="3">
        <v>503</v>
      </c>
      <c r="H66" s="3">
        <v>480</v>
      </c>
      <c r="I66" s="3">
        <v>438</v>
      </c>
      <c r="J66" s="3">
        <v>378</v>
      </c>
      <c r="K66" s="3">
        <v>326</v>
      </c>
      <c r="L66" s="33">
        <v>312</v>
      </c>
      <c r="M66" s="3">
        <f t="shared" si="21"/>
        <v>5281</v>
      </c>
    </row>
    <row r="67" spans="1:13" x14ac:dyDescent="0.25">
      <c r="A67" s="2" t="s">
        <v>156</v>
      </c>
      <c r="B67" s="27">
        <f>SUM(B63:B66)</f>
        <v>887</v>
      </c>
      <c r="C67" s="27">
        <f t="shared" ref="C67:M67" si="22">SUM(C63:C66)</f>
        <v>1865</v>
      </c>
      <c r="D67" s="27">
        <f t="shared" si="22"/>
        <v>1787</v>
      </c>
      <c r="E67" s="27">
        <f t="shared" si="22"/>
        <v>1953</v>
      </c>
      <c r="F67" s="27">
        <f t="shared" si="22"/>
        <v>1844</v>
      </c>
      <c r="G67" s="27">
        <f t="shared" si="22"/>
        <v>1833</v>
      </c>
      <c r="H67" s="27">
        <f t="shared" si="22"/>
        <v>1837</v>
      </c>
      <c r="I67" s="27">
        <f t="shared" si="22"/>
        <v>1860</v>
      </c>
      <c r="J67" s="27">
        <f t="shared" si="22"/>
        <v>1746</v>
      </c>
      <c r="K67" s="27">
        <f t="shared" si="22"/>
        <v>1733</v>
      </c>
      <c r="L67" s="35">
        <f t="shared" si="22"/>
        <v>1708</v>
      </c>
      <c r="M67" s="27">
        <f t="shared" si="22"/>
        <v>19053</v>
      </c>
    </row>
    <row r="68" spans="1:13" x14ac:dyDescent="0.25">
      <c r="A68" s="2" t="s">
        <v>157</v>
      </c>
      <c r="B68" s="3"/>
      <c r="C68" s="3"/>
      <c r="D68" s="3"/>
      <c r="E68" s="3"/>
      <c r="F68" s="3"/>
      <c r="G68" s="3"/>
      <c r="H68" s="3"/>
      <c r="I68" s="3"/>
      <c r="J68" s="3"/>
      <c r="K68" s="3"/>
      <c r="L68" s="33"/>
      <c r="M68" s="14"/>
    </row>
    <row r="69" spans="1:13" x14ac:dyDescent="0.25">
      <c r="A69" s="1" t="s">
        <v>158</v>
      </c>
      <c r="B69" s="3">
        <v>159</v>
      </c>
      <c r="C69" s="3">
        <v>284</v>
      </c>
      <c r="D69" s="3">
        <v>332</v>
      </c>
      <c r="E69" s="3">
        <v>357</v>
      </c>
      <c r="F69" s="3">
        <v>286</v>
      </c>
      <c r="G69" s="3">
        <v>124</v>
      </c>
      <c r="H69" s="3">
        <v>153</v>
      </c>
      <c r="I69" s="3">
        <v>457</v>
      </c>
      <c r="J69" s="3">
        <v>515</v>
      </c>
      <c r="K69" s="3">
        <v>455</v>
      </c>
      <c r="L69" s="33">
        <v>489</v>
      </c>
      <c r="M69" s="3">
        <f t="shared" ref="M69:M74" si="23">SUM(B69:L69)</f>
        <v>3611</v>
      </c>
    </row>
    <row r="70" spans="1:13" x14ac:dyDescent="0.25">
      <c r="A70" s="1" t="s">
        <v>159</v>
      </c>
      <c r="B70" s="3">
        <v>89</v>
      </c>
      <c r="C70" s="3">
        <v>243</v>
      </c>
      <c r="D70" s="3">
        <v>171</v>
      </c>
      <c r="E70" s="3">
        <v>183</v>
      </c>
      <c r="F70" s="3">
        <v>234</v>
      </c>
      <c r="G70" s="3">
        <v>189</v>
      </c>
      <c r="H70" s="3">
        <v>152</v>
      </c>
      <c r="I70" s="3">
        <v>227</v>
      </c>
      <c r="J70" s="3">
        <v>217</v>
      </c>
      <c r="K70" s="3">
        <v>146</v>
      </c>
      <c r="L70" s="33">
        <v>169</v>
      </c>
      <c r="M70" s="3">
        <f t="shared" si="23"/>
        <v>2020</v>
      </c>
    </row>
    <row r="71" spans="1:13" x14ac:dyDescent="0.25">
      <c r="A71" s="2" t="s">
        <v>160</v>
      </c>
      <c r="B71" s="27">
        <f>SUM(B69:B70)</f>
        <v>248</v>
      </c>
      <c r="C71" s="27">
        <f t="shared" ref="C71:M71" si="24">SUM(C69:C70)</f>
        <v>527</v>
      </c>
      <c r="D71" s="27">
        <f t="shared" si="24"/>
        <v>503</v>
      </c>
      <c r="E71" s="27">
        <f t="shared" si="24"/>
        <v>540</v>
      </c>
      <c r="F71" s="27">
        <f t="shared" si="24"/>
        <v>520</v>
      </c>
      <c r="G71" s="27">
        <f t="shared" si="24"/>
        <v>313</v>
      </c>
      <c r="H71" s="27">
        <f t="shared" si="24"/>
        <v>305</v>
      </c>
      <c r="I71" s="27">
        <f t="shared" si="24"/>
        <v>684</v>
      </c>
      <c r="J71" s="27">
        <f t="shared" si="24"/>
        <v>732</v>
      </c>
      <c r="K71" s="27">
        <f t="shared" si="24"/>
        <v>601</v>
      </c>
      <c r="L71" s="35">
        <f t="shared" si="24"/>
        <v>658</v>
      </c>
      <c r="M71" s="27">
        <f t="shared" si="24"/>
        <v>5631</v>
      </c>
    </row>
    <row r="72" spans="1:13" x14ac:dyDescent="0.25">
      <c r="A72" s="1" t="s">
        <v>161</v>
      </c>
      <c r="B72" s="3">
        <v>345</v>
      </c>
      <c r="C72" s="3">
        <v>322</v>
      </c>
      <c r="D72" s="3">
        <v>269</v>
      </c>
      <c r="E72" s="3">
        <v>610</v>
      </c>
      <c r="F72" s="3">
        <v>716</v>
      </c>
      <c r="G72" s="3">
        <v>607</v>
      </c>
      <c r="H72" s="3">
        <v>854</v>
      </c>
      <c r="I72" s="3">
        <v>1436</v>
      </c>
      <c r="J72" s="3">
        <v>1067</v>
      </c>
      <c r="K72" s="3">
        <v>580</v>
      </c>
      <c r="L72" s="33">
        <v>875</v>
      </c>
      <c r="M72" s="3">
        <f t="shared" si="23"/>
        <v>7681</v>
      </c>
    </row>
    <row r="73" spans="1:13" x14ac:dyDescent="0.25">
      <c r="A73" s="1" t="s">
        <v>164</v>
      </c>
      <c r="B73" s="3">
        <v>0</v>
      </c>
      <c r="C73" s="3">
        <v>84</v>
      </c>
      <c r="D73" s="3">
        <v>79</v>
      </c>
      <c r="E73" s="3">
        <v>95</v>
      </c>
      <c r="F73" s="3">
        <v>158</v>
      </c>
      <c r="G73" s="3">
        <v>336</v>
      </c>
      <c r="H73" s="3">
        <v>371</v>
      </c>
      <c r="I73" s="3">
        <v>381</v>
      </c>
      <c r="J73" s="3">
        <v>384</v>
      </c>
      <c r="K73" s="3">
        <v>419</v>
      </c>
      <c r="L73" s="33">
        <v>349</v>
      </c>
      <c r="M73" s="3">
        <f t="shared" si="23"/>
        <v>2656</v>
      </c>
    </row>
    <row r="74" spans="1:13" x14ac:dyDescent="0.25">
      <c r="A74" s="1" t="s">
        <v>162</v>
      </c>
      <c r="B74" s="3">
        <v>165</v>
      </c>
      <c r="C74" s="3">
        <v>138</v>
      </c>
      <c r="D74" s="3">
        <v>289</v>
      </c>
      <c r="E74" s="3">
        <v>255</v>
      </c>
      <c r="F74" s="3">
        <v>199</v>
      </c>
      <c r="G74" s="3">
        <v>149</v>
      </c>
      <c r="H74" s="3">
        <v>138</v>
      </c>
      <c r="I74" s="3">
        <v>289</v>
      </c>
      <c r="J74" s="3">
        <v>417</v>
      </c>
      <c r="K74" s="3">
        <v>163</v>
      </c>
      <c r="L74" s="33">
        <v>148</v>
      </c>
      <c r="M74" s="3">
        <f t="shared" si="23"/>
        <v>2350</v>
      </c>
    </row>
    <row r="75" spans="1:13" ht="20" thickBot="1" x14ac:dyDescent="0.3">
      <c r="A75" s="2" t="s">
        <v>163</v>
      </c>
      <c r="B75" s="17">
        <f>B67+SUM(B71:B74)</f>
        <v>1645</v>
      </c>
      <c r="C75" s="17">
        <f t="shared" ref="C75:M75" si="25">C67+SUM(C71:C74)</f>
        <v>2936</v>
      </c>
      <c r="D75" s="17">
        <f t="shared" si="25"/>
        <v>2927</v>
      </c>
      <c r="E75" s="17">
        <f t="shared" si="25"/>
        <v>3453</v>
      </c>
      <c r="F75" s="17">
        <f t="shared" si="25"/>
        <v>3437</v>
      </c>
      <c r="G75" s="17">
        <f t="shared" si="25"/>
        <v>3238</v>
      </c>
      <c r="H75" s="17">
        <f t="shared" si="25"/>
        <v>3505</v>
      </c>
      <c r="I75" s="17">
        <f t="shared" si="25"/>
        <v>4650</v>
      </c>
      <c r="J75" s="17">
        <f t="shared" si="25"/>
        <v>4346</v>
      </c>
      <c r="K75" s="17">
        <f t="shared" si="25"/>
        <v>3496</v>
      </c>
      <c r="L75" s="37">
        <f t="shared" si="25"/>
        <v>3738</v>
      </c>
      <c r="M75" s="17">
        <f t="shared" si="25"/>
        <v>37371</v>
      </c>
    </row>
    <row r="76" spans="1:13" ht="20" thickTop="1" x14ac:dyDescent="0.25">
      <c r="B76" s="14"/>
      <c r="C76" s="14"/>
      <c r="D76" s="14"/>
      <c r="E76" s="14"/>
      <c r="F76" s="14"/>
      <c r="G76" s="14"/>
      <c r="H76" s="14"/>
      <c r="I76" s="14"/>
      <c r="J76" s="14"/>
      <c r="K76" s="14"/>
      <c r="L76" s="14"/>
      <c r="M76" s="14"/>
    </row>
    <row r="77" spans="1:13" x14ac:dyDescent="0.25">
      <c r="B77" s="3"/>
      <c r="C77" s="3"/>
      <c r="D77" s="3"/>
      <c r="E77" s="3"/>
      <c r="F77" s="3"/>
      <c r="G77" s="3"/>
      <c r="H77" s="3"/>
      <c r="I77" s="3"/>
      <c r="J77" s="3"/>
      <c r="K77" s="3"/>
      <c r="L77" s="3"/>
      <c r="M77" s="14"/>
    </row>
    <row r="78" spans="1:13" x14ac:dyDescent="0.25">
      <c r="B78" s="3"/>
      <c r="C78" s="3"/>
      <c r="D78" s="3"/>
      <c r="E78" s="3"/>
      <c r="F78" s="3"/>
      <c r="G78" s="3"/>
      <c r="H78" s="3"/>
      <c r="I78" s="3"/>
      <c r="J78" s="3"/>
      <c r="K78" s="3"/>
      <c r="L78" s="3"/>
      <c r="M78" s="3"/>
    </row>
  </sheetData>
  <pageMargins left="0.7" right="0.7" top="0.75" bottom="0.75" header="0.3" footer="0.3"/>
  <pageSetup orientation="portrait" horizontalDpi="0" verticalDpi="0"/>
  <ignoredErrors>
    <ignoredError sqref="M37 M7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42670-602B-8149-8542-D9B0706F8A98}">
  <sheetPr codeName="Sheet5"/>
  <dimension ref="A1:O31"/>
  <sheetViews>
    <sheetView workbookViewId="0"/>
  </sheetViews>
  <sheetFormatPr baseColWidth="10" defaultRowHeight="16" x14ac:dyDescent="0.2"/>
  <cols>
    <col min="1" max="1" width="10.6640625" customWidth="1"/>
    <col min="2" max="2" width="16.83203125" bestFit="1" customWidth="1"/>
  </cols>
  <sheetData>
    <row r="1" spans="1:5" ht="19" x14ac:dyDescent="0.25">
      <c r="A1" s="54" t="s">
        <v>183</v>
      </c>
      <c r="B1" s="54" t="s">
        <v>184</v>
      </c>
    </row>
    <row r="2" spans="1:5" x14ac:dyDescent="0.2">
      <c r="A2" s="56">
        <v>1992</v>
      </c>
      <c r="B2" s="53">
        <v>0.79</v>
      </c>
      <c r="C2" s="55"/>
      <c r="D2" s="55"/>
      <c r="E2" s="55"/>
    </row>
    <row r="3" spans="1:5" x14ac:dyDescent="0.2">
      <c r="A3" s="56">
        <v>1993</v>
      </c>
      <c r="B3" s="53">
        <v>0.79100000000000004</v>
      </c>
      <c r="C3" s="55"/>
      <c r="D3" s="55"/>
      <c r="E3" s="55"/>
    </row>
    <row r="4" spans="1:5" x14ac:dyDescent="0.2">
      <c r="A4" s="56">
        <v>1994</v>
      </c>
      <c r="B4" s="53">
        <v>0.77900000000000003</v>
      </c>
      <c r="C4" s="55"/>
      <c r="D4" s="55"/>
      <c r="E4" s="55"/>
    </row>
    <row r="5" spans="1:5" x14ac:dyDescent="0.2">
      <c r="A5" s="56">
        <v>1995</v>
      </c>
      <c r="B5" s="53">
        <v>0.78100000000000003</v>
      </c>
      <c r="C5" s="55"/>
      <c r="D5" s="55"/>
      <c r="E5" s="55"/>
    </row>
    <row r="6" spans="1:5" x14ac:dyDescent="0.2">
      <c r="A6" s="56">
        <v>1996</v>
      </c>
      <c r="B6" s="53">
        <v>0.79100000000000004</v>
      </c>
      <c r="C6" s="55"/>
      <c r="D6" s="55"/>
      <c r="E6" s="55"/>
    </row>
    <row r="7" spans="1:5" x14ac:dyDescent="0.2">
      <c r="A7" s="56">
        <v>1997</v>
      </c>
      <c r="B7" s="53">
        <v>0.874</v>
      </c>
      <c r="C7" s="55"/>
      <c r="D7" s="55"/>
      <c r="E7" s="55"/>
    </row>
    <row r="8" spans="1:5" x14ac:dyDescent="0.2">
      <c r="A8" s="56">
        <v>1998</v>
      </c>
      <c r="B8" s="53">
        <v>0.95399999999999996</v>
      </c>
      <c r="C8" s="55"/>
      <c r="D8" s="55"/>
      <c r="E8" s="55"/>
    </row>
    <row r="9" spans="1:5" x14ac:dyDescent="0.2">
      <c r="A9" s="56">
        <v>1999</v>
      </c>
      <c r="B9" s="53">
        <v>0.82</v>
      </c>
      <c r="C9" s="55"/>
      <c r="D9" s="55"/>
      <c r="E9" s="55"/>
    </row>
    <row r="10" spans="1:5" x14ac:dyDescent="0.2">
      <c r="A10" s="56">
        <v>2000</v>
      </c>
      <c r="B10" s="53">
        <v>0.82299999999999995</v>
      </c>
      <c r="C10" s="55"/>
      <c r="D10" s="55"/>
      <c r="E10" s="55"/>
    </row>
    <row r="11" spans="1:5" x14ac:dyDescent="0.2">
      <c r="A11" s="56">
        <v>2001</v>
      </c>
      <c r="B11" s="53">
        <v>0.81399999999999995</v>
      </c>
      <c r="C11" s="55"/>
      <c r="D11" s="55"/>
      <c r="E11" s="55"/>
    </row>
    <row r="12" spans="1:5" x14ac:dyDescent="0.2">
      <c r="A12" s="56">
        <v>2002</v>
      </c>
      <c r="B12" s="53">
        <v>0.79800000000000004</v>
      </c>
      <c r="C12" s="55"/>
      <c r="D12" s="55"/>
      <c r="E12" s="55"/>
    </row>
    <row r="13" spans="1:5" x14ac:dyDescent="0.2">
      <c r="A13" s="56">
        <v>2003</v>
      </c>
      <c r="B13" s="53">
        <v>0.81499999999999995</v>
      </c>
      <c r="C13" s="55"/>
      <c r="D13" s="55"/>
      <c r="E13" s="55"/>
    </row>
    <row r="14" spans="1:5" x14ac:dyDescent="0.2">
      <c r="A14" s="56">
        <v>2004</v>
      </c>
      <c r="B14" s="53">
        <v>0.89400000000000002</v>
      </c>
      <c r="C14" s="55"/>
      <c r="D14" s="55"/>
      <c r="E14" s="55"/>
    </row>
    <row r="15" spans="1:5" x14ac:dyDescent="0.2">
      <c r="A15" s="56">
        <v>2005</v>
      </c>
      <c r="B15" s="53">
        <v>0.86799999999999999</v>
      </c>
      <c r="C15" s="55"/>
      <c r="D15" s="55"/>
      <c r="E15" s="55"/>
    </row>
    <row r="16" spans="1:5" x14ac:dyDescent="0.2">
      <c r="A16" s="56">
        <v>2006</v>
      </c>
      <c r="B16" s="53">
        <v>0.81599999999999995</v>
      </c>
      <c r="C16" s="55"/>
      <c r="D16" s="55"/>
      <c r="E16" s="55"/>
    </row>
    <row r="17" spans="1:15" x14ac:dyDescent="0.2">
      <c r="A17" s="56">
        <v>2007</v>
      </c>
      <c r="B17" s="53">
        <v>0.79300000000000004</v>
      </c>
      <c r="C17" s="55"/>
      <c r="D17" s="55"/>
      <c r="E17" s="55"/>
    </row>
    <row r="18" spans="1:15" x14ac:dyDescent="0.2">
      <c r="A18" s="56">
        <v>2008</v>
      </c>
      <c r="B18" s="53">
        <v>0.77400000000000002</v>
      </c>
      <c r="C18" s="55"/>
      <c r="D18" s="55"/>
      <c r="E18" s="55"/>
    </row>
    <row r="19" spans="1:15" x14ac:dyDescent="0.2">
      <c r="A19" s="56">
        <v>2009</v>
      </c>
      <c r="B19" s="53">
        <v>0.76100000000000001</v>
      </c>
      <c r="C19" s="55"/>
      <c r="D19" s="55"/>
      <c r="E19" s="55"/>
    </row>
    <row r="20" spans="1:15" x14ac:dyDescent="0.2">
      <c r="A20" s="56">
        <v>2010</v>
      </c>
      <c r="B20" s="53">
        <v>0.70599999999999996</v>
      </c>
      <c r="C20" s="55"/>
      <c r="D20" s="55"/>
      <c r="E20" s="55"/>
    </row>
    <row r="21" spans="1:15" x14ac:dyDescent="0.2">
      <c r="A21" s="56">
        <v>2011</v>
      </c>
      <c r="B21" s="53">
        <v>0.70699999999999996</v>
      </c>
      <c r="C21" s="55"/>
      <c r="D21" s="55"/>
      <c r="E21" s="55"/>
    </row>
    <row r="22" spans="1:15" ht="19" x14ac:dyDescent="0.25">
      <c r="A22" s="56">
        <v>2012</v>
      </c>
      <c r="B22" s="53">
        <v>0.67800000000000005</v>
      </c>
      <c r="C22" s="55"/>
      <c r="D22" s="55"/>
      <c r="E22" s="55"/>
      <c r="F22" s="26"/>
      <c r="G22" s="26"/>
      <c r="H22" s="26"/>
      <c r="I22" s="26"/>
      <c r="J22" s="26"/>
      <c r="K22" s="26"/>
      <c r="L22" s="26"/>
      <c r="M22" s="26"/>
      <c r="N22" s="26"/>
      <c r="O22" s="26"/>
    </row>
    <row r="23" spans="1:15" x14ac:dyDescent="0.2">
      <c r="A23" s="56">
        <v>2013</v>
      </c>
      <c r="B23" s="53">
        <v>0.66100000000000003</v>
      </c>
      <c r="C23" s="55"/>
      <c r="D23" s="55"/>
      <c r="E23" s="55"/>
    </row>
    <row r="24" spans="1:15" x14ac:dyDescent="0.2">
      <c r="A24" s="56">
        <v>2014</v>
      </c>
      <c r="B24" s="53">
        <v>0.63500000000000001</v>
      </c>
      <c r="C24" s="55"/>
      <c r="D24" s="55"/>
      <c r="E24" s="55"/>
    </row>
    <row r="25" spans="1:15" x14ac:dyDescent="0.2">
      <c r="A25" s="56">
        <v>2015</v>
      </c>
      <c r="B25" s="53">
        <v>0.63100000000000001</v>
      </c>
      <c r="C25" s="55"/>
      <c r="D25" s="55"/>
      <c r="E25" s="55"/>
    </row>
    <row r="26" spans="1:15" x14ac:dyDescent="0.2">
      <c r="A26" s="56">
        <v>2016</v>
      </c>
      <c r="B26" s="53">
        <v>0.63700000000000001</v>
      </c>
      <c r="C26" s="55"/>
      <c r="D26" s="55"/>
      <c r="E26" s="55"/>
    </row>
    <row r="27" spans="1:15" x14ac:dyDescent="0.2">
      <c r="A27" s="56">
        <v>2017</v>
      </c>
      <c r="B27" s="53">
        <v>0.61799999999999999</v>
      </c>
      <c r="C27" s="55"/>
      <c r="D27" s="55"/>
      <c r="E27" s="55"/>
    </row>
    <row r="28" spans="1:15" x14ac:dyDescent="0.2">
      <c r="A28" s="56">
        <v>2018</v>
      </c>
      <c r="B28" s="53">
        <v>0.627</v>
      </c>
      <c r="C28" s="55"/>
      <c r="D28" s="55"/>
      <c r="E28" s="55"/>
    </row>
    <row r="29" spans="1:15" x14ac:dyDescent="0.2">
      <c r="A29" s="56">
        <v>2019</v>
      </c>
      <c r="B29" s="53">
        <v>0.60599999999999998</v>
      </c>
    </row>
    <row r="30" spans="1:15" x14ac:dyDescent="0.2">
      <c r="A30" s="56">
        <v>2020</v>
      </c>
      <c r="B30" s="53">
        <v>0.59899999999999998</v>
      </c>
    </row>
    <row r="31" spans="1:15" x14ac:dyDescent="0.2">
      <c r="A31" s="56">
        <v>2021</v>
      </c>
      <c r="B31" s="53">
        <v>0.57199999999999995</v>
      </c>
    </row>
  </sheetData>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TERMS OF USE</vt:lpstr>
      <vt:lpstr>Balance Sheets</vt:lpstr>
      <vt:lpstr>Income Statements</vt:lpstr>
      <vt:lpstr>Cash Flow</vt:lpstr>
      <vt:lpstr>Operating Ratio (1992-2021)</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Union Pacific Corporation</dc:title>
  <dc:subject/>
  <dc:creator>The Rational Walk LLC</dc:creator>
  <cp:keywords/>
  <dc:description/>
  <cp:lastModifiedBy>Ravi Nagarajan</cp:lastModifiedBy>
  <dcterms:created xsi:type="dcterms:W3CDTF">2022-08-20T19:27:25Z</dcterms:created>
  <dcterms:modified xsi:type="dcterms:W3CDTF">2022-10-16T16:17:59Z</dcterms:modified>
  <cp:category/>
</cp:coreProperties>
</file>