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mc:AlternateContent xmlns:mc="http://schemas.openxmlformats.org/markup-compatibility/2006">
    <mc:Choice Requires="x15">
      <x15ac:absPath xmlns:x15ac="http://schemas.microsoft.com/office/spreadsheetml/2010/11/ac" url="/Users/ravi/Library/CloudStorage/OneDrive-Personal/Work Files/Company Research/Rational Reflections Write-Ups/Daily Journal/To Publish/"/>
    </mc:Choice>
  </mc:AlternateContent>
  <xr:revisionPtr revIDLastSave="0" documentId="13_ncr:1_{A68F859E-CAEB-AE49-953A-2B76F0425F99}" xr6:coauthVersionLast="47" xr6:coauthVersionMax="47" xr10:uidLastSave="{00000000-0000-0000-0000-000000000000}"/>
  <bookViews>
    <workbookView xWindow="0" yWindow="500" windowWidth="28800" windowHeight="16260" tabRatio="783" xr2:uid="{00000000-000D-0000-FFFF-FFFF00000000}"/>
  </bookViews>
  <sheets>
    <sheet name="TERMS OF USE" sheetId="15" r:id="rId1"/>
    <sheet name="Balance Sheets" sheetId="1" r:id="rId2"/>
    <sheet name="Income Statements" sheetId="9" r:id="rId3"/>
    <sheet name="Cash Flow" sheetId="10" r:id="rId4"/>
    <sheet name="Segments (2013 - 2022)" sheetId="14" r:id="rId5"/>
    <sheet name="Segments (1999 - 2014)" sheetId="11" r:id="rId6"/>
    <sheet name="Sustain" sheetId="17" r:id="rId7"/>
    <sheet name="New Dawn &amp; ISD" sheetId="18" r:id="rId8"/>
    <sheet name="Circulation" sheetId="13" r:id="rId9"/>
    <sheet name="Securities" sheetId="16" r:id="rId10"/>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8" l="1"/>
  <c r="E15" i="18"/>
  <c r="F15" i="18"/>
  <c r="C15" i="18"/>
  <c r="C5" i="18"/>
  <c r="D19" i="17"/>
  <c r="E19" i="17"/>
  <c r="F19" i="17"/>
  <c r="C19" i="17"/>
  <c r="B65" i="16" l="1"/>
  <c r="B64" i="16"/>
  <c r="B56" i="16"/>
  <c r="C56" i="16"/>
  <c r="D56" i="16"/>
  <c r="E56" i="16"/>
  <c r="F56" i="16"/>
  <c r="G56" i="16"/>
  <c r="H56" i="16"/>
  <c r="I56" i="16"/>
  <c r="J56" i="16"/>
  <c r="K56" i="16"/>
  <c r="L56" i="16"/>
  <c r="M56" i="16"/>
  <c r="N56" i="16"/>
  <c r="O56" i="16"/>
  <c r="B57" i="16"/>
  <c r="C57" i="16"/>
  <c r="D57" i="16"/>
  <c r="E57" i="16"/>
  <c r="F57" i="16"/>
  <c r="G57" i="16"/>
  <c r="H57" i="16"/>
  <c r="I57" i="16"/>
  <c r="J57" i="16"/>
  <c r="K57" i="16"/>
  <c r="L57" i="16"/>
  <c r="M57" i="16"/>
  <c r="N57" i="16"/>
  <c r="O57" i="16"/>
  <c r="C42" i="16"/>
  <c r="D42" i="16"/>
  <c r="E42" i="16"/>
  <c r="F42" i="16"/>
  <c r="G42" i="16"/>
  <c r="H42" i="16"/>
  <c r="I42" i="16"/>
  <c r="J42" i="16"/>
  <c r="K42" i="16"/>
  <c r="L42" i="16"/>
  <c r="M42" i="16"/>
  <c r="N42" i="16"/>
  <c r="O42" i="16"/>
  <c r="C43" i="16"/>
  <c r="D43" i="16"/>
  <c r="E43" i="16"/>
  <c r="F43" i="16"/>
  <c r="G43" i="16"/>
  <c r="H43" i="16"/>
  <c r="I43" i="16"/>
  <c r="J43" i="16"/>
  <c r="K43" i="16"/>
  <c r="L43" i="16"/>
  <c r="M43" i="16"/>
  <c r="N43" i="16"/>
  <c r="O43" i="16"/>
  <c r="B43" i="16"/>
  <c r="B42" i="16"/>
  <c r="C50" i="16"/>
  <c r="D50" i="16"/>
  <c r="E50" i="16"/>
  <c r="F50" i="16"/>
  <c r="G50" i="16"/>
  <c r="H50" i="16"/>
  <c r="I50" i="16"/>
  <c r="J50" i="16"/>
  <c r="K50" i="16"/>
  <c r="L50" i="16"/>
  <c r="M50" i="16"/>
  <c r="N50" i="16"/>
  <c r="O50" i="16"/>
  <c r="B50" i="16"/>
  <c r="C49" i="16"/>
  <c r="D49" i="16"/>
  <c r="E49" i="16"/>
  <c r="F49" i="16"/>
  <c r="G49" i="16"/>
  <c r="H49" i="16"/>
  <c r="I49" i="16"/>
  <c r="J49" i="16"/>
  <c r="K49" i="16"/>
  <c r="L49" i="16"/>
  <c r="M49" i="16"/>
  <c r="N49" i="16"/>
  <c r="O49" i="16"/>
  <c r="B49" i="16"/>
  <c r="B26" i="16"/>
  <c r="C26" i="16"/>
  <c r="D26" i="16"/>
  <c r="F26" i="16"/>
  <c r="G26" i="16"/>
  <c r="H26" i="16"/>
  <c r="I26" i="16"/>
  <c r="E26" i="16"/>
  <c r="C19" i="16"/>
  <c r="D19" i="16"/>
  <c r="E19" i="16"/>
  <c r="F19" i="16"/>
  <c r="G19" i="16"/>
  <c r="H19" i="16"/>
  <c r="I19" i="16"/>
  <c r="J19" i="16"/>
  <c r="B19" i="16"/>
  <c r="C7" i="16"/>
  <c r="C9" i="16" s="1"/>
  <c r="D7" i="16"/>
  <c r="D9" i="16" s="1"/>
  <c r="E7" i="16"/>
  <c r="E9" i="16" s="1"/>
  <c r="F7" i="16"/>
  <c r="F9" i="16" s="1"/>
  <c r="G7" i="16"/>
  <c r="G9" i="16" s="1"/>
  <c r="H7" i="16"/>
  <c r="H9" i="16" s="1"/>
  <c r="I7" i="16"/>
  <c r="I9" i="16" s="1"/>
  <c r="J7" i="16"/>
  <c r="J9" i="16" s="1"/>
  <c r="K7" i="16"/>
  <c r="K9" i="16" s="1"/>
  <c r="L7" i="16"/>
  <c r="L9" i="16" s="1"/>
  <c r="M7" i="16"/>
  <c r="M9" i="16" s="1"/>
  <c r="N7" i="16"/>
  <c r="N9" i="16" s="1"/>
  <c r="O7" i="16"/>
  <c r="O9" i="16" s="1"/>
  <c r="B7" i="16"/>
  <c r="B9" i="16" s="1"/>
  <c r="C17" i="16"/>
  <c r="C20" i="16" s="1"/>
  <c r="D17" i="16"/>
  <c r="D20" i="16" s="1"/>
  <c r="E17" i="16"/>
  <c r="E20" i="16" s="1"/>
  <c r="F17" i="16"/>
  <c r="F20" i="16" s="1"/>
  <c r="G17" i="16"/>
  <c r="G20" i="16" s="1"/>
  <c r="H17" i="16"/>
  <c r="H20" i="16" s="1"/>
  <c r="I17" i="16"/>
  <c r="I20" i="16" s="1"/>
  <c r="J17" i="16"/>
  <c r="J20" i="16" s="1"/>
  <c r="B17" i="16"/>
  <c r="B20" i="16" s="1"/>
  <c r="B66" i="16" l="1"/>
  <c r="B62" i="16"/>
  <c r="B63" i="16"/>
  <c r="G51" i="16"/>
  <c r="H51" i="16"/>
  <c r="J51" i="16"/>
  <c r="I51" i="16"/>
  <c r="J44" i="16"/>
  <c r="B51" i="16"/>
  <c r="O51" i="16"/>
  <c r="L51" i="16"/>
  <c r="D51" i="16"/>
  <c r="K51" i="16"/>
  <c r="C51" i="16"/>
  <c r="N44" i="16"/>
  <c r="M44" i="16"/>
  <c r="I44" i="16"/>
  <c r="N51" i="16"/>
  <c r="F51" i="16"/>
  <c r="H44" i="16"/>
  <c r="M51" i="16"/>
  <c r="E51" i="16"/>
  <c r="D44" i="16"/>
  <c r="C44" i="16"/>
  <c r="L44" i="16"/>
  <c r="K44" i="16"/>
  <c r="B21" i="16"/>
  <c r="O44" i="16"/>
  <c r="O46" i="16" s="1"/>
  <c r="G44" i="16"/>
  <c r="F44" i="16"/>
  <c r="E44" i="16"/>
  <c r="B44" i="16"/>
  <c r="F21" i="16"/>
  <c r="H21" i="16"/>
  <c r="D21" i="16"/>
  <c r="G21" i="16"/>
  <c r="E21" i="16"/>
  <c r="C21" i="16"/>
  <c r="J21" i="16"/>
  <c r="I21" i="16"/>
  <c r="C21" i="11"/>
  <c r="D21" i="11"/>
  <c r="E21" i="11"/>
  <c r="F21" i="11"/>
  <c r="G21" i="11"/>
  <c r="H21" i="11"/>
  <c r="I21" i="11"/>
  <c r="J21" i="11"/>
  <c r="K21" i="11"/>
  <c r="L21" i="11"/>
  <c r="M21" i="11"/>
  <c r="N21" i="11"/>
  <c r="O21" i="11"/>
  <c r="P21" i="11"/>
  <c r="Q21" i="11"/>
  <c r="C22" i="11"/>
  <c r="D22" i="11"/>
  <c r="E22" i="11"/>
  <c r="F22" i="11"/>
  <c r="G22" i="11"/>
  <c r="H22" i="11"/>
  <c r="I22" i="11"/>
  <c r="J22" i="11"/>
  <c r="K22" i="11"/>
  <c r="L22" i="11"/>
  <c r="M22" i="11"/>
  <c r="N22" i="11"/>
  <c r="O22" i="11"/>
  <c r="P22" i="11"/>
  <c r="Q22" i="11"/>
  <c r="B22" i="11"/>
  <c r="B21" i="11"/>
  <c r="C19" i="11"/>
  <c r="D19" i="11"/>
  <c r="E19" i="11"/>
  <c r="F19" i="11"/>
  <c r="G19" i="11"/>
  <c r="H19" i="11"/>
  <c r="I19" i="11"/>
  <c r="J19" i="11"/>
  <c r="K19" i="11"/>
  <c r="L19" i="11"/>
  <c r="M19" i="11"/>
  <c r="N19" i="11"/>
  <c r="O19" i="11"/>
  <c r="P19" i="11"/>
  <c r="Q19" i="11"/>
  <c r="B19" i="11"/>
  <c r="C46" i="11"/>
  <c r="D46" i="11"/>
  <c r="E46" i="11"/>
  <c r="F46" i="11"/>
  <c r="G46" i="11"/>
  <c r="H46" i="11"/>
  <c r="I46" i="11"/>
  <c r="J46" i="11"/>
  <c r="K46" i="11"/>
  <c r="L46" i="11"/>
  <c r="M46" i="11"/>
  <c r="N46" i="11"/>
  <c r="O46" i="11"/>
  <c r="P46" i="11"/>
  <c r="Q46" i="11"/>
  <c r="B46" i="11"/>
  <c r="C10" i="11"/>
  <c r="D10" i="11"/>
  <c r="E10" i="11"/>
  <c r="F10" i="11"/>
  <c r="G10" i="11"/>
  <c r="H10" i="11"/>
  <c r="I10" i="11"/>
  <c r="J10" i="11"/>
  <c r="K10" i="11"/>
  <c r="L10" i="11"/>
  <c r="M10" i="11"/>
  <c r="N10" i="11"/>
  <c r="O10" i="11"/>
  <c r="P10" i="11"/>
  <c r="Q10" i="11"/>
  <c r="B10" i="11"/>
  <c r="M52" i="11"/>
  <c r="F47" i="11"/>
  <c r="G47" i="11"/>
  <c r="H47" i="11"/>
  <c r="I47" i="11"/>
  <c r="J47" i="11"/>
  <c r="K47" i="11"/>
  <c r="L47" i="11"/>
  <c r="M47" i="11"/>
  <c r="N47" i="11"/>
  <c r="O47" i="11"/>
  <c r="P47" i="11"/>
  <c r="Q47" i="11"/>
  <c r="E47" i="11"/>
  <c r="B57" i="11"/>
  <c r="C51" i="11"/>
  <c r="D51" i="11"/>
  <c r="E51" i="11"/>
  <c r="F51" i="11"/>
  <c r="G51" i="11"/>
  <c r="H51" i="11"/>
  <c r="I51" i="11"/>
  <c r="J51" i="11"/>
  <c r="K51" i="11"/>
  <c r="L51" i="11"/>
  <c r="M51" i="11"/>
  <c r="N51" i="11"/>
  <c r="O51" i="11"/>
  <c r="P51" i="11"/>
  <c r="Q51" i="11"/>
  <c r="C52" i="11"/>
  <c r="D52" i="11"/>
  <c r="E52" i="11"/>
  <c r="F52" i="11"/>
  <c r="G52" i="11"/>
  <c r="H52" i="11"/>
  <c r="I52" i="11"/>
  <c r="J52" i="11"/>
  <c r="K52" i="11"/>
  <c r="L52" i="11"/>
  <c r="N52" i="11"/>
  <c r="O52" i="11"/>
  <c r="P52" i="11"/>
  <c r="Q52" i="11"/>
  <c r="C43" i="11"/>
  <c r="D43" i="11"/>
  <c r="E43" i="11"/>
  <c r="F43" i="11"/>
  <c r="G43" i="11"/>
  <c r="H43" i="11"/>
  <c r="I43" i="11"/>
  <c r="J43" i="11"/>
  <c r="K43" i="11"/>
  <c r="L43" i="11"/>
  <c r="M43" i="11"/>
  <c r="N43" i="11"/>
  <c r="O43" i="11"/>
  <c r="P43" i="11"/>
  <c r="Q43" i="11"/>
  <c r="C44" i="11"/>
  <c r="D44" i="11"/>
  <c r="E44" i="11"/>
  <c r="F44" i="11"/>
  <c r="G44" i="11"/>
  <c r="H44" i="11"/>
  <c r="I44" i="11"/>
  <c r="J44" i="11"/>
  <c r="K44" i="11"/>
  <c r="L44" i="11"/>
  <c r="M44" i="11"/>
  <c r="N44" i="11"/>
  <c r="O44" i="11"/>
  <c r="P44" i="11"/>
  <c r="Q44" i="11"/>
  <c r="C45" i="11"/>
  <c r="D45" i="11"/>
  <c r="E45" i="11"/>
  <c r="F45" i="11"/>
  <c r="G45" i="11"/>
  <c r="H45" i="11"/>
  <c r="I45" i="11"/>
  <c r="J45" i="11"/>
  <c r="K45" i="11"/>
  <c r="L45" i="11"/>
  <c r="M45" i="11"/>
  <c r="N45" i="11"/>
  <c r="O45" i="11"/>
  <c r="P45" i="11"/>
  <c r="P50" i="11" s="1"/>
  <c r="Q45" i="11"/>
  <c r="C47" i="11"/>
  <c r="D47" i="11"/>
  <c r="C48" i="11"/>
  <c r="D48" i="11"/>
  <c r="C49" i="11"/>
  <c r="D49" i="11"/>
  <c r="H50" i="11"/>
  <c r="B52" i="11"/>
  <c r="B51" i="11"/>
  <c r="B48" i="11"/>
  <c r="B49" i="11"/>
  <c r="B47" i="11"/>
  <c r="B44" i="11"/>
  <c r="B45" i="11"/>
  <c r="B43" i="11"/>
  <c r="E30" i="11"/>
  <c r="C30" i="11"/>
  <c r="K30" i="11"/>
  <c r="D30" i="11"/>
  <c r="L30" i="11"/>
  <c r="F30" i="11"/>
  <c r="G30" i="11"/>
  <c r="H30" i="11"/>
  <c r="I30" i="11"/>
  <c r="J30" i="11"/>
  <c r="M30" i="11"/>
  <c r="N30" i="11"/>
  <c r="O30" i="11"/>
  <c r="P30" i="11"/>
  <c r="Q30" i="11"/>
  <c r="B61" i="16" l="1"/>
  <c r="L46" i="16"/>
  <c r="N46" i="16"/>
  <c r="K46" i="16"/>
  <c r="H46" i="16"/>
  <c r="J46" i="16"/>
  <c r="B46" i="16"/>
  <c r="C46" i="16"/>
  <c r="E46" i="16"/>
  <c r="D46" i="16"/>
  <c r="F46" i="16"/>
  <c r="G46" i="16"/>
  <c r="I46" i="16"/>
  <c r="M46" i="16"/>
  <c r="B50" i="11"/>
  <c r="E50" i="11"/>
  <c r="D50" i="11"/>
  <c r="Q50" i="11"/>
  <c r="M50" i="11"/>
  <c r="L50" i="11"/>
  <c r="K50" i="11"/>
  <c r="J50" i="11"/>
  <c r="C50" i="11"/>
  <c r="I50" i="11"/>
  <c r="G50" i="11"/>
  <c r="F50" i="11"/>
  <c r="O50" i="11"/>
  <c r="N50" i="11"/>
  <c r="B30" i="11"/>
  <c r="K87" i="14"/>
  <c r="I89" i="14" l="1"/>
  <c r="J89" i="14"/>
  <c r="H99" i="14"/>
  <c r="I99" i="14"/>
  <c r="J99" i="14"/>
  <c r="K99" i="14"/>
  <c r="H89" i="14"/>
  <c r="G89" i="14"/>
  <c r="F89" i="14"/>
  <c r="C89" i="14"/>
  <c r="D89" i="14"/>
  <c r="E89" i="14"/>
  <c r="B89" i="14"/>
  <c r="G99" i="14"/>
  <c r="F99" i="14"/>
  <c r="E99" i="14"/>
  <c r="D99" i="14"/>
  <c r="C99" i="14"/>
  <c r="B99" i="14"/>
  <c r="C102" i="14" l="1"/>
  <c r="D102" i="14"/>
  <c r="E102" i="14"/>
  <c r="F102" i="14"/>
  <c r="G102" i="14"/>
  <c r="H102" i="14"/>
  <c r="I102" i="14"/>
  <c r="J102" i="14"/>
  <c r="K102" i="14"/>
  <c r="B102" i="14"/>
  <c r="C90" i="14"/>
  <c r="D90" i="14"/>
  <c r="E90" i="14"/>
  <c r="F90" i="14"/>
  <c r="G90" i="14"/>
  <c r="H90" i="14"/>
  <c r="I90" i="14"/>
  <c r="J90" i="14"/>
  <c r="B90" i="14"/>
  <c r="C100" i="14"/>
  <c r="D100" i="14"/>
  <c r="E100" i="14"/>
  <c r="F100" i="14"/>
  <c r="G100" i="14"/>
  <c r="H100" i="14"/>
  <c r="I100" i="14"/>
  <c r="J100" i="14"/>
  <c r="K100" i="14"/>
  <c r="B100" i="14"/>
  <c r="B95" i="14"/>
  <c r="D104" i="14"/>
  <c r="E104" i="14"/>
  <c r="F104" i="14"/>
  <c r="G104" i="14"/>
  <c r="H104" i="14"/>
  <c r="I104" i="14"/>
  <c r="J104" i="14"/>
  <c r="K104" i="14"/>
  <c r="D107" i="14"/>
  <c r="E107" i="14"/>
  <c r="F107" i="14"/>
  <c r="G107" i="14"/>
  <c r="H107" i="14"/>
  <c r="I107" i="14"/>
  <c r="J107" i="14"/>
  <c r="K107" i="14"/>
  <c r="D108" i="14"/>
  <c r="E108" i="14"/>
  <c r="F108" i="14"/>
  <c r="G108" i="14"/>
  <c r="H108" i="14"/>
  <c r="I108" i="14"/>
  <c r="J108" i="14"/>
  <c r="K108" i="14"/>
  <c r="D109" i="14"/>
  <c r="E109" i="14"/>
  <c r="F109" i="14"/>
  <c r="G109" i="14"/>
  <c r="H109" i="14"/>
  <c r="I109" i="14"/>
  <c r="J109" i="14"/>
  <c r="K109" i="14"/>
  <c r="D87" i="14"/>
  <c r="E87" i="14"/>
  <c r="F87" i="14"/>
  <c r="G87" i="14"/>
  <c r="H87" i="14"/>
  <c r="I87" i="14"/>
  <c r="J87" i="14"/>
  <c r="D88" i="14"/>
  <c r="E88" i="14"/>
  <c r="F88" i="14"/>
  <c r="G88" i="14"/>
  <c r="H88" i="14"/>
  <c r="I88" i="14"/>
  <c r="J88" i="14"/>
  <c r="D91" i="14"/>
  <c r="E91" i="14"/>
  <c r="F91" i="14"/>
  <c r="G91" i="14"/>
  <c r="H91" i="14"/>
  <c r="I91" i="14"/>
  <c r="J91" i="14"/>
  <c r="D94" i="14"/>
  <c r="E94" i="14"/>
  <c r="F94" i="14"/>
  <c r="G94" i="14"/>
  <c r="H94" i="14"/>
  <c r="I94" i="14"/>
  <c r="J94" i="14"/>
  <c r="K94" i="14"/>
  <c r="D95" i="14"/>
  <c r="E95" i="14"/>
  <c r="F95" i="14"/>
  <c r="G95" i="14"/>
  <c r="H95" i="14"/>
  <c r="I95" i="14"/>
  <c r="J95" i="14"/>
  <c r="K95" i="14"/>
  <c r="D96" i="14"/>
  <c r="E96" i="14"/>
  <c r="F96" i="14"/>
  <c r="G96" i="14"/>
  <c r="H96" i="14"/>
  <c r="I96" i="14"/>
  <c r="J96" i="14"/>
  <c r="K96" i="14"/>
  <c r="D97" i="14"/>
  <c r="E97" i="14"/>
  <c r="F97" i="14"/>
  <c r="G97" i="14"/>
  <c r="H97" i="14"/>
  <c r="I97" i="14"/>
  <c r="J97" i="14"/>
  <c r="K97" i="14"/>
  <c r="D98" i="14"/>
  <c r="E98" i="14"/>
  <c r="F98" i="14"/>
  <c r="G98" i="14"/>
  <c r="H98" i="14"/>
  <c r="I98" i="14"/>
  <c r="J98" i="14"/>
  <c r="K98" i="14"/>
  <c r="D101" i="14"/>
  <c r="E101" i="14"/>
  <c r="F101" i="14"/>
  <c r="G101" i="14"/>
  <c r="H101" i="14"/>
  <c r="I101" i="14"/>
  <c r="J101" i="14"/>
  <c r="K101" i="14"/>
  <c r="D79" i="14"/>
  <c r="E79" i="14"/>
  <c r="F79" i="14"/>
  <c r="G79" i="14"/>
  <c r="H79" i="14"/>
  <c r="I79" i="14"/>
  <c r="J79" i="14"/>
  <c r="K79" i="14"/>
  <c r="D80" i="14"/>
  <c r="E80" i="14"/>
  <c r="F80" i="14"/>
  <c r="G80" i="14"/>
  <c r="H80" i="14"/>
  <c r="I80" i="14"/>
  <c r="J80" i="14"/>
  <c r="K80" i="14"/>
  <c r="D81" i="14"/>
  <c r="E81" i="14"/>
  <c r="F81" i="14"/>
  <c r="G81" i="14"/>
  <c r="H81" i="14"/>
  <c r="I81" i="14"/>
  <c r="J81" i="14"/>
  <c r="K81" i="14"/>
  <c r="D82" i="14"/>
  <c r="E82" i="14"/>
  <c r="F82" i="14"/>
  <c r="G82" i="14"/>
  <c r="H82" i="14"/>
  <c r="I82" i="14"/>
  <c r="J82" i="14"/>
  <c r="K82" i="14"/>
  <c r="D83" i="14"/>
  <c r="E83" i="14"/>
  <c r="F83" i="14"/>
  <c r="G83" i="14"/>
  <c r="H83" i="14"/>
  <c r="I83" i="14"/>
  <c r="J83" i="14"/>
  <c r="K83" i="14"/>
  <c r="D84" i="14"/>
  <c r="E84" i="14"/>
  <c r="F84" i="14"/>
  <c r="G84" i="14"/>
  <c r="H84" i="14"/>
  <c r="I84" i="14"/>
  <c r="J84" i="14"/>
  <c r="K84" i="14"/>
  <c r="B104" i="14"/>
  <c r="C101" i="14"/>
  <c r="B101" i="14"/>
  <c r="C98" i="14"/>
  <c r="B98" i="14"/>
  <c r="C87" i="14"/>
  <c r="C88" i="14"/>
  <c r="C91" i="14"/>
  <c r="B91" i="14"/>
  <c r="B88" i="14"/>
  <c r="B87" i="14"/>
  <c r="C44" i="14"/>
  <c r="D44" i="14"/>
  <c r="E44" i="14"/>
  <c r="F44" i="14"/>
  <c r="G44" i="14"/>
  <c r="H44" i="14"/>
  <c r="I44" i="14"/>
  <c r="J44" i="14"/>
  <c r="K44" i="14"/>
  <c r="B44" i="14"/>
  <c r="C16" i="14"/>
  <c r="D16" i="14"/>
  <c r="E16" i="14"/>
  <c r="F16" i="14"/>
  <c r="G16" i="14"/>
  <c r="H16" i="14"/>
  <c r="I16" i="14"/>
  <c r="J16" i="14"/>
  <c r="K16" i="14"/>
  <c r="B16" i="14"/>
  <c r="AE60" i="10"/>
  <c r="AA61" i="10"/>
  <c r="AB61" i="10"/>
  <c r="AC61" i="10"/>
  <c r="AD61" i="10"/>
  <c r="F61" i="10"/>
  <c r="G61" i="10"/>
  <c r="H61" i="10"/>
  <c r="I61" i="10"/>
  <c r="J61" i="10"/>
  <c r="K61" i="10"/>
  <c r="L61" i="10"/>
  <c r="M61" i="10"/>
  <c r="N61" i="10"/>
  <c r="O61" i="10"/>
  <c r="P61" i="10"/>
  <c r="Q61" i="10"/>
  <c r="R61" i="10"/>
  <c r="S61" i="10"/>
  <c r="T61" i="10"/>
  <c r="U61" i="10"/>
  <c r="V61" i="10"/>
  <c r="W61" i="10"/>
  <c r="X61" i="10"/>
  <c r="Y61" i="10"/>
  <c r="Z61" i="10"/>
  <c r="C61" i="10"/>
  <c r="D61" i="10"/>
  <c r="E61" i="10"/>
  <c r="B61" i="10"/>
  <c r="AE42" i="10"/>
  <c r="AE43" i="10" s="1"/>
  <c r="AE53" i="10"/>
  <c r="AE33" i="10"/>
  <c r="AD53" i="10"/>
  <c r="AD43" i="10"/>
  <c r="AD33" i="10"/>
  <c r="AD60" i="10" s="1"/>
  <c r="AD62" i="10" s="1"/>
  <c r="AC53" i="10"/>
  <c r="AC43" i="10"/>
  <c r="AC33" i="10"/>
  <c r="AC60" i="10" s="1"/>
  <c r="AB53" i="10"/>
  <c r="AB43" i="10"/>
  <c r="AB33" i="10"/>
  <c r="AB60" i="10" s="1"/>
  <c r="AA53" i="10"/>
  <c r="AA43" i="10"/>
  <c r="AA33" i="10"/>
  <c r="AA60" i="10" s="1"/>
  <c r="Z53" i="10"/>
  <c r="Z43" i="10"/>
  <c r="Z33" i="10"/>
  <c r="Z60" i="10" s="1"/>
  <c r="Z62" i="10" s="1"/>
  <c r="Y53" i="10"/>
  <c r="Y43" i="10"/>
  <c r="Y33" i="10"/>
  <c r="Y60" i="10" s="1"/>
  <c r="X53" i="10"/>
  <c r="X43" i="10"/>
  <c r="X33" i="10"/>
  <c r="X60" i="10" s="1"/>
  <c r="W53" i="10"/>
  <c r="W43" i="10"/>
  <c r="W33" i="10"/>
  <c r="W60" i="10" s="1"/>
  <c r="C33" i="10"/>
  <c r="C60" i="10" s="1"/>
  <c r="C62" i="10" s="1"/>
  <c r="D33" i="10"/>
  <c r="D60" i="10" s="1"/>
  <c r="D62" i="10" s="1"/>
  <c r="E33" i="10"/>
  <c r="E60" i="10" s="1"/>
  <c r="F33" i="10"/>
  <c r="F60" i="10" s="1"/>
  <c r="F62" i="10" s="1"/>
  <c r="G33" i="10"/>
  <c r="G60" i="10" s="1"/>
  <c r="H33" i="10"/>
  <c r="H60" i="10" s="1"/>
  <c r="H62" i="10" s="1"/>
  <c r="I33" i="10"/>
  <c r="I60" i="10" s="1"/>
  <c r="J33" i="10"/>
  <c r="J60" i="10" s="1"/>
  <c r="J62" i="10" s="1"/>
  <c r="K33" i="10"/>
  <c r="K60" i="10" s="1"/>
  <c r="L33" i="10"/>
  <c r="L60" i="10" s="1"/>
  <c r="M33" i="10"/>
  <c r="M60" i="10" s="1"/>
  <c r="N33" i="10"/>
  <c r="N60" i="10" s="1"/>
  <c r="N62" i="10" s="1"/>
  <c r="O33" i="10"/>
  <c r="O60" i="10" s="1"/>
  <c r="P33" i="10"/>
  <c r="P60" i="10" s="1"/>
  <c r="Q33" i="10"/>
  <c r="Q60" i="10" s="1"/>
  <c r="R33" i="10"/>
  <c r="R60" i="10" s="1"/>
  <c r="R62" i="10" s="1"/>
  <c r="S33" i="10"/>
  <c r="S60" i="10" s="1"/>
  <c r="S62" i="10" s="1"/>
  <c r="T33" i="10"/>
  <c r="T60" i="10" s="1"/>
  <c r="U33" i="10"/>
  <c r="U60" i="10" s="1"/>
  <c r="V33" i="10"/>
  <c r="V60" i="10" s="1"/>
  <c r="V62" i="10" s="1"/>
  <c r="B33" i="10"/>
  <c r="B60" i="10" s="1"/>
  <c r="B62" i="10" s="1"/>
  <c r="Z65" i="9"/>
  <c r="AA65" i="9"/>
  <c r="AB65" i="9"/>
  <c r="AC65" i="9"/>
  <c r="AD65" i="9"/>
  <c r="AE65" i="9"/>
  <c r="Z66" i="9"/>
  <c r="AA66" i="9"/>
  <c r="AB66" i="9"/>
  <c r="AC66" i="9"/>
  <c r="AD66" i="9"/>
  <c r="AE66" i="9"/>
  <c r="B66" i="9"/>
  <c r="B65" i="9"/>
  <c r="AE44" i="9"/>
  <c r="AE30" i="9"/>
  <c r="AE13" i="9"/>
  <c r="AE58" i="9" s="1"/>
  <c r="AD44" i="9"/>
  <c r="AD30" i="9"/>
  <c r="AD13" i="9"/>
  <c r="AD57" i="9" s="1"/>
  <c r="AC44" i="9"/>
  <c r="AC30" i="9"/>
  <c r="AC13" i="9"/>
  <c r="AC57" i="9" s="1"/>
  <c r="AB44" i="9"/>
  <c r="AB30" i="9"/>
  <c r="AB13" i="9"/>
  <c r="AB56" i="9" s="1"/>
  <c r="AA44" i="9"/>
  <c r="AA30" i="9"/>
  <c r="AA13" i="9"/>
  <c r="AA56" i="9" s="1"/>
  <c r="Z44" i="9"/>
  <c r="Z30" i="9"/>
  <c r="Z13" i="9"/>
  <c r="Z55" i="9" s="1"/>
  <c r="B84" i="1"/>
  <c r="M84" i="1"/>
  <c r="C81" i="1"/>
  <c r="C76" i="1"/>
  <c r="D76" i="1"/>
  <c r="E76" i="1"/>
  <c r="F76" i="1"/>
  <c r="G76" i="1"/>
  <c r="H76" i="1"/>
  <c r="I76" i="1"/>
  <c r="J76" i="1"/>
  <c r="L76" i="1"/>
  <c r="M76" i="1"/>
  <c r="N76" i="1"/>
  <c r="O76" i="1"/>
  <c r="P76" i="1"/>
  <c r="Q76" i="1"/>
  <c r="R76" i="1"/>
  <c r="S76" i="1"/>
  <c r="T76" i="1"/>
  <c r="U76" i="1"/>
  <c r="V76" i="1"/>
  <c r="W76" i="1"/>
  <c r="X76" i="1"/>
  <c r="Y76" i="1"/>
  <c r="Z76" i="1"/>
  <c r="AA76" i="1"/>
  <c r="AB76" i="1"/>
  <c r="AC76" i="1"/>
  <c r="AD76" i="1"/>
  <c r="C77" i="1"/>
  <c r="D77" i="1"/>
  <c r="E77" i="1"/>
  <c r="F77" i="1"/>
  <c r="G77" i="1"/>
  <c r="H77" i="1"/>
  <c r="I77" i="1"/>
  <c r="J77" i="1"/>
  <c r="L77" i="1"/>
  <c r="M77" i="1"/>
  <c r="N77" i="1"/>
  <c r="O77" i="1"/>
  <c r="P77" i="1"/>
  <c r="Q77" i="1"/>
  <c r="R77" i="1"/>
  <c r="S77" i="1"/>
  <c r="T77" i="1"/>
  <c r="U77" i="1"/>
  <c r="V77" i="1"/>
  <c r="W77" i="1"/>
  <c r="X77" i="1"/>
  <c r="Y77" i="1"/>
  <c r="Z77" i="1"/>
  <c r="AA77" i="1"/>
  <c r="AB77" i="1"/>
  <c r="AC77" i="1"/>
  <c r="AD77" i="1"/>
  <c r="C78" i="1"/>
  <c r="D78" i="1"/>
  <c r="E78" i="1"/>
  <c r="F78" i="1"/>
  <c r="G78" i="1"/>
  <c r="H78" i="1"/>
  <c r="I78" i="1"/>
  <c r="J78" i="1"/>
  <c r="L78" i="1"/>
  <c r="M78" i="1"/>
  <c r="N78" i="1"/>
  <c r="O78" i="1"/>
  <c r="P78" i="1"/>
  <c r="Q78" i="1"/>
  <c r="R78" i="1"/>
  <c r="S78" i="1"/>
  <c r="T78" i="1"/>
  <c r="U78" i="1"/>
  <c r="V78" i="1"/>
  <c r="W78" i="1"/>
  <c r="X78" i="1"/>
  <c r="Y78" i="1"/>
  <c r="Z78" i="1"/>
  <c r="AA78" i="1"/>
  <c r="AB78" i="1"/>
  <c r="AC78" i="1"/>
  <c r="AD78" i="1"/>
  <c r="C79" i="1"/>
  <c r="D79" i="1"/>
  <c r="E79" i="1"/>
  <c r="F79" i="1"/>
  <c r="G79" i="1"/>
  <c r="H79" i="1"/>
  <c r="I79" i="1"/>
  <c r="J79" i="1"/>
  <c r="L79" i="1"/>
  <c r="M79" i="1"/>
  <c r="N79" i="1"/>
  <c r="O79" i="1"/>
  <c r="P79" i="1"/>
  <c r="Q79" i="1"/>
  <c r="R79" i="1"/>
  <c r="S79" i="1"/>
  <c r="T79" i="1"/>
  <c r="U79" i="1"/>
  <c r="V79" i="1"/>
  <c r="W79" i="1"/>
  <c r="X79" i="1"/>
  <c r="Y79" i="1"/>
  <c r="Z79" i="1"/>
  <c r="AA79" i="1"/>
  <c r="AB79" i="1"/>
  <c r="AC79" i="1"/>
  <c r="AD79" i="1"/>
  <c r="C80" i="1"/>
  <c r="D80" i="1"/>
  <c r="E80" i="1"/>
  <c r="F80" i="1"/>
  <c r="G80" i="1"/>
  <c r="H80" i="1"/>
  <c r="I80" i="1"/>
  <c r="J80" i="1"/>
  <c r="L80" i="1"/>
  <c r="M80" i="1"/>
  <c r="N80" i="1"/>
  <c r="O80" i="1"/>
  <c r="P80" i="1"/>
  <c r="Q80" i="1"/>
  <c r="R80" i="1"/>
  <c r="S80" i="1"/>
  <c r="T80" i="1"/>
  <c r="U80" i="1"/>
  <c r="V80" i="1"/>
  <c r="W80" i="1"/>
  <c r="X80" i="1"/>
  <c r="Y80" i="1"/>
  <c r="Z80" i="1"/>
  <c r="AA80" i="1"/>
  <c r="AB80" i="1"/>
  <c r="AC80" i="1"/>
  <c r="AD80" i="1"/>
  <c r="D81" i="1"/>
  <c r="E81" i="1"/>
  <c r="F81" i="1"/>
  <c r="G81" i="1"/>
  <c r="H81" i="1"/>
  <c r="I81" i="1"/>
  <c r="J81" i="1"/>
  <c r="L81" i="1"/>
  <c r="M81" i="1"/>
  <c r="N81" i="1"/>
  <c r="O81" i="1"/>
  <c r="P81" i="1"/>
  <c r="Q81" i="1"/>
  <c r="R81" i="1"/>
  <c r="S81" i="1"/>
  <c r="T81" i="1"/>
  <c r="U81" i="1"/>
  <c r="V81" i="1"/>
  <c r="W81" i="1"/>
  <c r="X81" i="1"/>
  <c r="Y81" i="1"/>
  <c r="Z81" i="1"/>
  <c r="AA81" i="1"/>
  <c r="AB81" i="1"/>
  <c r="AC81" i="1"/>
  <c r="AD81" i="1"/>
  <c r="C83" i="1"/>
  <c r="D83" i="1"/>
  <c r="E83" i="1"/>
  <c r="F83" i="1"/>
  <c r="G83" i="1"/>
  <c r="H83" i="1"/>
  <c r="I83" i="1"/>
  <c r="J83" i="1"/>
  <c r="L83" i="1"/>
  <c r="M83" i="1"/>
  <c r="N83" i="1"/>
  <c r="O83" i="1"/>
  <c r="P83" i="1"/>
  <c r="Q83" i="1"/>
  <c r="R83" i="1"/>
  <c r="S83" i="1"/>
  <c r="T83" i="1"/>
  <c r="U83" i="1"/>
  <c r="V83" i="1"/>
  <c r="W83" i="1"/>
  <c r="X83" i="1"/>
  <c r="Y83" i="1"/>
  <c r="Z83" i="1"/>
  <c r="AA83" i="1"/>
  <c r="AB83" i="1"/>
  <c r="AC83" i="1"/>
  <c r="AD83" i="1"/>
  <c r="C84" i="1"/>
  <c r="D84" i="1"/>
  <c r="E84" i="1"/>
  <c r="F84" i="1"/>
  <c r="G84" i="1"/>
  <c r="H84" i="1"/>
  <c r="I84" i="1"/>
  <c r="J84" i="1"/>
  <c r="K84" i="1"/>
  <c r="L84" i="1"/>
  <c r="N84" i="1"/>
  <c r="O84" i="1"/>
  <c r="P84" i="1"/>
  <c r="Q84" i="1"/>
  <c r="R84" i="1"/>
  <c r="S84" i="1"/>
  <c r="T84" i="1"/>
  <c r="U84" i="1"/>
  <c r="V84" i="1"/>
  <c r="W84" i="1"/>
  <c r="X84" i="1"/>
  <c r="Y84" i="1"/>
  <c r="Z84" i="1"/>
  <c r="AA84" i="1"/>
  <c r="AB84" i="1"/>
  <c r="AC84" i="1"/>
  <c r="AD84" i="1"/>
  <c r="B83" i="1"/>
  <c r="B73"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C71" i="1"/>
  <c r="B71" i="1"/>
  <c r="B68" i="1"/>
  <c r="Y69" i="1"/>
  <c r="Z69" i="1"/>
  <c r="AA69" i="1"/>
  <c r="AB69" i="1"/>
  <c r="AC69" i="1"/>
  <c r="Y65" i="1"/>
  <c r="Z65" i="1"/>
  <c r="AA65" i="1"/>
  <c r="AB65" i="1"/>
  <c r="AC65" i="1"/>
  <c r="AD35" i="1"/>
  <c r="AD73" i="1"/>
  <c r="AD61" i="1"/>
  <c r="AD67" i="1" s="1"/>
  <c r="AD52" i="1"/>
  <c r="AD44" i="1"/>
  <c r="AD21" i="1"/>
  <c r="AD23" i="1" s="1"/>
  <c r="AD15" i="1"/>
  <c r="AC73" i="1"/>
  <c r="AC61" i="1"/>
  <c r="AC52" i="1"/>
  <c r="AC44" i="1"/>
  <c r="AC21" i="1"/>
  <c r="AC23" i="1" s="1"/>
  <c r="AC15" i="1"/>
  <c r="AB73" i="1"/>
  <c r="AB61" i="1"/>
  <c r="AB52" i="1"/>
  <c r="AB44" i="1"/>
  <c r="AB21" i="1"/>
  <c r="AB23" i="1" s="1"/>
  <c r="AB31" i="1" s="1"/>
  <c r="AB15" i="1"/>
  <c r="AA73" i="1"/>
  <c r="AA61" i="1"/>
  <c r="AA52" i="1"/>
  <c r="AA44" i="1"/>
  <c r="AA21" i="1"/>
  <c r="AA23" i="1" s="1"/>
  <c r="AA31" i="1" s="1"/>
  <c r="AA15" i="1"/>
  <c r="Z73" i="1"/>
  <c r="Z61" i="1"/>
  <c r="Z52" i="1"/>
  <c r="Z44" i="1"/>
  <c r="Z21" i="1"/>
  <c r="Z23" i="1" s="1"/>
  <c r="Z15" i="1"/>
  <c r="N73" i="1"/>
  <c r="J64" i="1"/>
  <c r="J73" i="1" s="1"/>
  <c r="G64" i="1"/>
  <c r="H52" i="1"/>
  <c r="C21" i="1"/>
  <c r="C23" i="1" s="1"/>
  <c r="C31" i="1" s="1"/>
  <c r="D21" i="1"/>
  <c r="D23" i="1" s="1"/>
  <c r="E21" i="1"/>
  <c r="E23" i="1" s="1"/>
  <c r="E31" i="1" s="1"/>
  <c r="F21" i="1"/>
  <c r="G21" i="1"/>
  <c r="G23" i="1" s="1"/>
  <c r="G31" i="1" s="1"/>
  <c r="H21" i="1"/>
  <c r="H23" i="1" s="1"/>
  <c r="H31" i="1" s="1"/>
  <c r="I21" i="1"/>
  <c r="J21" i="1"/>
  <c r="J23" i="1" s="1"/>
  <c r="K21" i="1"/>
  <c r="K23" i="1" s="1"/>
  <c r="K31" i="1" s="1"/>
  <c r="L21" i="1"/>
  <c r="L23" i="1" s="1"/>
  <c r="M21" i="1"/>
  <c r="M23" i="1" s="1"/>
  <c r="M31" i="1" s="1"/>
  <c r="N21" i="1"/>
  <c r="N23" i="1" s="1"/>
  <c r="O21" i="1"/>
  <c r="O23" i="1" s="1"/>
  <c r="O31" i="1" s="1"/>
  <c r="P21" i="1"/>
  <c r="Q21" i="1"/>
  <c r="R21" i="1"/>
  <c r="R23" i="1" s="1"/>
  <c r="S21" i="1"/>
  <c r="S23" i="1" s="1"/>
  <c r="S31" i="1" s="1"/>
  <c r="T21" i="1"/>
  <c r="T23" i="1" s="1"/>
  <c r="T31" i="1" s="1"/>
  <c r="U21" i="1"/>
  <c r="U23" i="1" s="1"/>
  <c r="U31" i="1" s="1"/>
  <c r="V21" i="1"/>
  <c r="V23" i="1" s="1"/>
  <c r="V31" i="1" s="1"/>
  <c r="W21" i="1"/>
  <c r="X21" i="1"/>
  <c r="Y21" i="1"/>
  <c r="B21" i="1"/>
  <c r="B23" i="1" s="1"/>
  <c r="B31" i="1" s="1"/>
  <c r="B53" i="10"/>
  <c r="C53" i="10"/>
  <c r="D53" i="10"/>
  <c r="B43" i="10"/>
  <c r="C43" i="10"/>
  <c r="D43" i="10"/>
  <c r="E43" i="10"/>
  <c r="F43" i="10"/>
  <c r="E53" i="10"/>
  <c r="F53" i="10"/>
  <c r="B61" i="13"/>
  <c r="C61" i="13"/>
  <c r="D61" i="13"/>
  <c r="E61" i="13"/>
  <c r="F61" i="13"/>
  <c r="G61" i="13"/>
  <c r="C79" i="14"/>
  <c r="C97" i="14"/>
  <c r="B97" i="14"/>
  <c r="B94" i="14"/>
  <c r="C94" i="14"/>
  <c r="C95" i="14"/>
  <c r="B96" i="14"/>
  <c r="C96" i="14"/>
  <c r="C66" i="14"/>
  <c r="C74" i="14" s="1"/>
  <c r="D66" i="14"/>
  <c r="D68" i="14" s="1"/>
  <c r="E66" i="14"/>
  <c r="E68" i="14" s="1"/>
  <c r="F66" i="14"/>
  <c r="G66" i="14"/>
  <c r="G74" i="14" s="1"/>
  <c r="H66" i="14"/>
  <c r="H68" i="14" s="1"/>
  <c r="I66" i="14"/>
  <c r="I74" i="14" s="1"/>
  <c r="J66" i="14"/>
  <c r="J74" i="14" s="1"/>
  <c r="K66" i="14"/>
  <c r="K74" i="14" s="1"/>
  <c r="B66" i="14"/>
  <c r="B74" i="14" s="1"/>
  <c r="B79" i="14"/>
  <c r="B80" i="14"/>
  <c r="C80" i="14"/>
  <c r="B81" i="14"/>
  <c r="C81" i="14"/>
  <c r="B82" i="14"/>
  <c r="C82" i="14"/>
  <c r="B83" i="14"/>
  <c r="C83" i="14"/>
  <c r="B84" i="14"/>
  <c r="C84" i="14"/>
  <c r="B86" i="14"/>
  <c r="C86" i="14"/>
  <c r="D86" i="14"/>
  <c r="E86" i="14"/>
  <c r="F86" i="14"/>
  <c r="C104" i="14"/>
  <c r="B107" i="14"/>
  <c r="C107" i="14"/>
  <c r="B108" i="14"/>
  <c r="C108" i="14"/>
  <c r="B109" i="14"/>
  <c r="C109" i="14"/>
  <c r="B37" i="14"/>
  <c r="C37" i="14"/>
  <c r="D37" i="14"/>
  <c r="E37" i="14"/>
  <c r="F37" i="14"/>
  <c r="B10" i="14"/>
  <c r="C10" i="14"/>
  <c r="D10" i="14"/>
  <c r="E10" i="14"/>
  <c r="F10" i="14"/>
  <c r="B44" i="9"/>
  <c r="B30" i="9"/>
  <c r="B13" i="9"/>
  <c r="B55" i="9" s="1"/>
  <c r="C66" i="9"/>
  <c r="C65" i="9"/>
  <c r="C44" i="9"/>
  <c r="C30" i="9"/>
  <c r="C13" i="9"/>
  <c r="D66" i="9"/>
  <c r="D65" i="9"/>
  <c r="D44" i="9"/>
  <c r="D30" i="9"/>
  <c r="D13" i="9"/>
  <c r="E66" i="9"/>
  <c r="E65" i="9"/>
  <c r="E44" i="9"/>
  <c r="E30" i="9"/>
  <c r="E13" i="9"/>
  <c r="F66" i="9"/>
  <c r="F65" i="9"/>
  <c r="F44" i="9"/>
  <c r="F30" i="9"/>
  <c r="F13" i="9"/>
  <c r="B64" i="1"/>
  <c r="C64" i="1"/>
  <c r="D64" i="1"/>
  <c r="D73" i="1" s="1"/>
  <c r="E64" i="1"/>
  <c r="E73" i="1" s="1"/>
  <c r="F64" i="1"/>
  <c r="B15" i="1"/>
  <c r="C15" i="1"/>
  <c r="D15" i="1"/>
  <c r="E15" i="1"/>
  <c r="F15" i="1"/>
  <c r="B44" i="1"/>
  <c r="C44" i="1"/>
  <c r="D44" i="1"/>
  <c r="E44" i="1"/>
  <c r="F44" i="1"/>
  <c r="D52" i="1"/>
  <c r="F52" i="1"/>
  <c r="B52" i="1"/>
  <c r="C52" i="1"/>
  <c r="E52" i="1"/>
  <c r="B61" i="1"/>
  <c r="C61" i="1"/>
  <c r="D61" i="1"/>
  <c r="E61" i="1"/>
  <c r="F61" i="1"/>
  <c r="C73" i="1"/>
  <c r="B43" i="13"/>
  <c r="B42" i="13"/>
  <c r="C42" i="13"/>
  <c r="D42" i="13"/>
  <c r="E42" i="13"/>
  <c r="E57" i="13" s="1"/>
  <c r="F42" i="13"/>
  <c r="C43" i="13"/>
  <c r="D43" i="13"/>
  <c r="E43" i="13"/>
  <c r="F43" i="13"/>
  <c r="F57" i="13" s="1"/>
  <c r="B57" i="13"/>
  <c r="G86" i="14"/>
  <c r="G37" i="14"/>
  <c r="G10" i="14"/>
  <c r="K40" i="10"/>
  <c r="G43" i="10"/>
  <c r="G53" i="10"/>
  <c r="G44" i="9"/>
  <c r="G52" i="1"/>
  <c r="H61" i="13"/>
  <c r="G43" i="13"/>
  <c r="G42" i="13"/>
  <c r="G13" i="9"/>
  <c r="G56" i="9" s="1"/>
  <c r="G30" i="9"/>
  <c r="G65" i="9"/>
  <c r="G66" i="9"/>
  <c r="G15" i="1"/>
  <c r="G61" i="1"/>
  <c r="G44" i="1"/>
  <c r="H42" i="13"/>
  <c r="I61" i="13"/>
  <c r="J61" i="13"/>
  <c r="I42" i="13"/>
  <c r="I43" i="13"/>
  <c r="J42" i="13"/>
  <c r="J43" i="13"/>
  <c r="H43" i="13"/>
  <c r="K43" i="13"/>
  <c r="K42" i="13"/>
  <c r="I86" i="14"/>
  <c r="J86" i="14"/>
  <c r="K86" i="14"/>
  <c r="H86" i="14"/>
  <c r="K37" i="14"/>
  <c r="J37" i="14"/>
  <c r="I37" i="14"/>
  <c r="H37" i="14"/>
  <c r="I10" i="14"/>
  <c r="J10" i="14"/>
  <c r="K10" i="14"/>
  <c r="H10" i="14"/>
  <c r="N15" i="1"/>
  <c r="I44" i="1"/>
  <c r="J44" i="1"/>
  <c r="K44" i="1"/>
  <c r="K83" i="1" s="1"/>
  <c r="L44" i="1"/>
  <c r="M44" i="1"/>
  <c r="N44" i="1"/>
  <c r="O44" i="1"/>
  <c r="P44" i="1"/>
  <c r="Q44" i="1"/>
  <c r="R44" i="1"/>
  <c r="S44" i="1"/>
  <c r="T44" i="1"/>
  <c r="U44" i="1"/>
  <c r="V44" i="1"/>
  <c r="W44" i="1"/>
  <c r="X44" i="1"/>
  <c r="Y44" i="1"/>
  <c r="H44" i="1"/>
  <c r="G73" i="1"/>
  <c r="H64" i="1"/>
  <c r="G65" i="1" s="1"/>
  <c r="H61" i="1"/>
  <c r="H53" i="10"/>
  <c r="H43" i="10"/>
  <c r="I53" i="10"/>
  <c r="I43" i="10"/>
  <c r="H65" i="9"/>
  <c r="J44" i="9"/>
  <c r="I44" i="9"/>
  <c r="H44" i="9"/>
  <c r="H13" i="9"/>
  <c r="H60" i="9" s="1"/>
  <c r="H66" i="9"/>
  <c r="H30" i="9"/>
  <c r="H15" i="1"/>
  <c r="Y44" i="9"/>
  <c r="X44" i="9"/>
  <c r="W44" i="9"/>
  <c r="V44" i="9"/>
  <c r="U44" i="9"/>
  <c r="T44" i="9"/>
  <c r="S44" i="9"/>
  <c r="R44" i="9"/>
  <c r="Q44" i="9"/>
  <c r="P44" i="9"/>
  <c r="O44" i="9"/>
  <c r="N44" i="9"/>
  <c r="M44" i="9"/>
  <c r="L44" i="9"/>
  <c r="K44" i="9"/>
  <c r="I66" i="9"/>
  <c r="I65" i="9"/>
  <c r="I30" i="9"/>
  <c r="I64" i="1"/>
  <c r="I52" i="1"/>
  <c r="I61" i="1"/>
  <c r="I15" i="1"/>
  <c r="J53" i="10"/>
  <c r="J43" i="10"/>
  <c r="B56" i="11"/>
  <c r="B55" i="11"/>
  <c r="B33" i="11"/>
  <c r="B13" i="11"/>
  <c r="J52" i="1"/>
  <c r="K53" i="10"/>
  <c r="C57" i="11"/>
  <c r="C56" i="11"/>
  <c r="C55" i="11"/>
  <c r="C33" i="11"/>
  <c r="C13" i="11"/>
  <c r="K61" i="13"/>
  <c r="K65" i="9"/>
  <c r="K13" i="9"/>
  <c r="K30" i="9"/>
  <c r="K66" i="9"/>
  <c r="K52" i="1"/>
  <c r="J15" i="1"/>
  <c r="J61" i="1"/>
  <c r="J30" i="9"/>
  <c r="J65" i="9"/>
  <c r="J66" i="9"/>
  <c r="L52" i="1"/>
  <c r="M52" i="1"/>
  <c r="N52" i="1"/>
  <c r="O52" i="1"/>
  <c r="P52" i="1"/>
  <c r="Q52" i="1"/>
  <c r="R52" i="1"/>
  <c r="S52" i="1"/>
  <c r="T52" i="1"/>
  <c r="U52" i="1"/>
  <c r="V52" i="1"/>
  <c r="W52" i="1"/>
  <c r="X52" i="1"/>
  <c r="Y52" i="1"/>
  <c r="K15" i="1"/>
  <c r="K61" i="1"/>
  <c r="K65" i="1"/>
  <c r="K73" i="1"/>
  <c r="L61" i="13"/>
  <c r="M43" i="13"/>
  <c r="L43" i="13"/>
  <c r="L42" i="13"/>
  <c r="D57" i="11"/>
  <c r="D56" i="11"/>
  <c r="D55" i="11"/>
  <c r="D33" i="11"/>
  <c r="E13" i="11"/>
  <c r="D13" i="11"/>
  <c r="L53" i="10"/>
  <c r="L43" i="10"/>
  <c r="L65" i="9"/>
  <c r="L66" i="9"/>
  <c r="L13" i="9"/>
  <c r="L57" i="9" s="1"/>
  <c r="L30" i="9"/>
  <c r="L73" i="1"/>
  <c r="L65" i="1"/>
  <c r="L61" i="1"/>
  <c r="L15" i="1"/>
  <c r="M42" i="13"/>
  <c r="T53" i="13"/>
  <c r="U53" i="13"/>
  <c r="V53" i="13"/>
  <c r="W53" i="13"/>
  <c r="O56" i="13"/>
  <c r="P56" i="13"/>
  <c r="Q56" i="13"/>
  <c r="R56" i="13"/>
  <c r="S56" i="13"/>
  <c r="T56" i="13"/>
  <c r="U56" i="13"/>
  <c r="V56" i="13"/>
  <c r="W56" i="13"/>
  <c r="N56" i="13"/>
  <c r="R55" i="13"/>
  <c r="S55" i="13"/>
  <c r="T55" i="13"/>
  <c r="U55" i="13"/>
  <c r="V55" i="13"/>
  <c r="W55" i="13"/>
  <c r="Q55" i="13"/>
  <c r="N61" i="13"/>
  <c r="O61" i="13"/>
  <c r="P61" i="13"/>
  <c r="Q61" i="13"/>
  <c r="R61" i="13"/>
  <c r="S61" i="13"/>
  <c r="T61" i="13"/>
  <c r="U61" i="13"/>
  <c r="V61" i="13"/>
  <c r="W61" i="13"/>
  <c r="M61" i="13"/>
  <c r="N47" i="13"/>
  <c r="O47" i="13"/>
  <c r="P47" i="13"/>
  <c r="Q47" i="13"/>
  <c r="R47" i="13"/>
  <c r="S47" i="13"/>
  <c r="T47" i="13"/>
  <c r="U47" i="13"/>
  <c r="V47" i="13"/>
  <c r="W47" i="13"/>
  <c r="N48" i="13"/>
  <c r="O48" i="13"/>
  <c r="P48" i="13"/>
  <c r="Q48" i="13"/>
  <c r="R48" i="13"/>
  <c r="S48" i="13"/>
  <c r="T48" i="13"/>
  <c r="U48" i="13"/>
  <c r="V48" i="13"/>
  <c r="W48" i="13"/>
  <c r="N49" i="13"/>
  <c r="O49" i="13"/>
  <c r="P49" i="13"/>
  <c r="Q49" i="13"/>
  <c r="R49" i="13"/>
  <c r="S49" i="13"/>
  <c r="T49" i="13"/>
  <c r="U49" i="13"/>
  <c r="V49" i="13"/>
  <c r="W49" i="13"/>
  <c r="N50" i="13"/>
  <c r="O50" i="13"/>
  <c r="P50" i="13"/>
  <c r="Q50" i="13"/>
  <c r="R50" i="13"/>
  <c r="S50" i="13"/>
  <c r="T50" i="13"/>
  <c r="U50" i="13"/>
  <c r="V50" i="13"/>
  <c r="W50" i="13"/>
  <c r="N51" i="13"/>
  <c r="O51" i="13"/>
  <c r="P51" i="13"/>
  <c r="Q51" i="13"/>
  <c r="R51" i="13"/>
  <c r="S51" i="13"/>
  <c r="T51" i="13"/>
  <c r="U51" i="13"/>
  <c r="V51" i="13"/>
  <c r="W51" i="13"/>
  <c r="N52" i="13"/>
  <c r="O52" i="13"/>
  <c r="P52" i="13"/>
  <c r="Q52" i="13"/>
  <c r="R52" i="13"/>
  <c r="S52" i="13"/>
  <c r="T52" i="13"/>
  <c r="U52" i="13"/>
  <c r="V52" i="13"/>
  <c r="W52" i="13"/>
  <c r="N54" i="13"/>
  <c r="O54" i="13"/>
  <c r="P54" i="13"/>
  <c r="Q54" i="13"/>
  <c r="R54" i="13"/>
  <c r="S54" i="13"/>
  <c r="T54" i="13"/>
  <c r="U54" i="13"/>
  <c r="V54" i="13"/>
  <c r="W54" i="13"/>
  <c r="O46" i="13"/>
  <c r="P46" i="13"/>
  <c r="Q46" i="13"/>
  <c r="R46" i="13"/>
  <c r="S46" i="13"/>
  <c r="T46" i="13"/>
  <c r="U46" i="13"/>
  <c r="V46" i="13"/>
  <c r="W46" i="13"/>
  <c r="N46" i="13"/>
  <c r="P45" i="13"/>
  <c r="Q45" i="13"/>
  <c r="R45" i="13"/>
  <c r="S45" i="13"/>
  <c r="T45" i="13"/>
  <c r="U45" i="13"/>
  <c r="V45" i="13"/>
  <c r="W45" i="13"/>
  <c r="O45" i="13"/>
  <c r="O44" i="13"/>
  <c r="P44" i="13"/>
  <c r="Q44" i="13"/>
  <c r="R44" i="13"/>
  <c r="S44" i="13"/>
  <c r="T44" i="13"/>
  <c r="U44" i="13"/>
  <c r="V44" i="13"/>
  <c r="W44" i="13"/>
  <c r="N44" i="13"/>
  <c r="N42" i="13"/>
  <c r="O42" i="13"/>
  <c r="P42" i="13"/>
  <c r="Q42" i="13"/>
  <c r="R42" i="13"/>
  <c r="S42" i="13"/>
  <c r="T42" i="13"/>
  <c r="U42" i="13"/>
  <c r="V42" i="13"/>
  <c r="W42" i="13"/>
  <c r="N43" i="13"/>
  <c r="O43" i="13"/>
  <c r="P43" i="13"/>
  <c r="Q43" i="13"/>
  <c r="R43" i="13"/>
  <c r="S43" i="13"/>
  <c r="T43" i="13"/>
  <c r="U43" i="13"/>
  <c r="V43" i="13"/>
  <c r="W43" i="13"/>
  <c r="I13" i="9"/>
  <c r="I60" i="9" s="1"/>
  <c r="J13" i="9"/>
  <c r="F55" i="11"/>
  <c r="G55" i="11"/>
  <c r="H55" i="11"/>
  <c r="I55" i="11"/>
  <c r="J55" i="11"/>
  <c r="K55" i="11"/>
  <c r="L55" i="11"/>
  <c r="M55" i="11"/>
  <c r="N55" i="11"/>
  <c r="O55" i="11"/>
  <c r="P55" i="11"/>
  <c r="Q55" i="11"/>
  <c r="F56" i="11"/>
  <c r="G56" i="11"/>
  <c r="H56" i="11"/>
  <c r="I56" i="11"/>
  <c r="J56" i="11"/>
  <c r="K56" i="11"/>
  <c r="L56" i="11"/>
  <c r="M56" i="11"/>
  <c r="N56" i="11"/>
  <c r="O56" i="11"/>
  <c r="P56" i="11"/>
  <c r="Q56" i="11"/>
  <c r="F57" i="11"/>
  <c r="G57" i="11"/>
  <c r="H57" i="11"/>
  <c r="I57" i="11"/>
  <c r="J57" i="11"/>
  <c r="K57" i="11"/>
  <c r="L57" i="11"/>
  <c r="M57" i="11"/>
  <c r="N57" i="11"/>
  <c r="O57" i="11"/>
  <c r="P57" i="11"/>
  <c r="Q57" i="11"/>
  <c r="E56" i="11"/>
  <c r="E57" i="11"/>
  <c r="E55" i="11"/>
  <c r="F33" i="11"/>
  <c r="G33" i="11"/>
  <c r="H33" i="11"/>
  <c r="I33" i="11"/>
  <c r="J33" i="11"/>
  <c r="K33" i="11"/>
  <c r="L33" i="11"/>
  <c r="M33" i="11"/>
  <c r="N33" i="11"/>
  <c r="O33" i="11"/>
  <c r="P33" i="11"/>
  <c r="Q33" i="11"/>
  <c r="E33" i="11"/>
  <c r="F13" i="11"/>
  <c r="G13" i="11"/>
  <c r="H13" i="11"/>
  <c r="I13" i="11"/>
  <c r="J13" i="11"/>
  <c r="K13" i="11"/>
  <c r="L13" i="11"/>
  <c r="M13" i="11"/>
  <c r="N13" i="11"/>
  <c r="O13" i="11"/>
  <c r="P13" i="11"/>
  <c r="Q13" i="11"/>
  <c r="I53" i="11"/>
  <c r="Q53" i="11"/>
  <c r="N53" i="10"/>
  <c r="O53" i="10"/>
  <c r="P53" i="10"/>
  <c r="Q53" i="10"/>
  <c r="R53" i="10"/>
  <c r="S53" i="10"/>
  <c r="T53" i="10"/>
  <c r="U53" i="10"/>
  <c r="V53" i="10"/>
  <c r="M53" i="10"/>
  <c r="N43" i="10"/>
  <c r="O43" i="10"/>
  <c r="P43" i="10"/>
  <c r="Q43" i="10"/>
  <c r="R43" i="10"/>
  <c r="S43" i="10"/>
  <c r="T43" i="10"/>
  <c r="U43" i="10"/>
  <c r="V43" i="10"/>
  <c r="M43" i="10"/>
  <c r="N65" i="9"/>
  <c r="O65" i="9"/>
  <c r="P65" i="9"/>
  <c r="Q65" i="9"/>
  <c r="R65" i="9"/>
  <c r="S65" i="9"/>
  <c r="T65" i="9"/>
  <c r="U65" i="9"/>
  <c r="V65" i="9"/>
  <c r="W65" i="9"/>
  <c r="X65" i="9"/>
  <c r="Y65" i="9"/>
  <c r="N66" i="9"/>
  <c r="O66" i="9"/>
  <c r="P66" i="9"/>
  <c r="Q66" i="9"/>
  <c r="R66" i="9"/>
  <c r="S66" i="9"/>
  <c r="T66" i="9"/>
  <c r="U66" i="9"/>
  <c r="V66" i="9"/>
  <c r="W66" i="9"/>
  <c r="X66" i="9"/>
  <c r="Y66" i="9"/>
  <c r="M66" i="9"/>
  <c r="M65" i="9"/>
  <c r="Y30" i="9"/>
  <c r="Y13" i="9"/>
  <c r="Y56" i="9" s="1"/>
  <c r="X30" i="9"/>
  <c r="X13" i="9"/>
  <c r="X58" i="9" s="1"/>
  <c r="W30" i="9"/>
  <c r="W13" i="9"/>
  <c r="W58" i="9" s="1"/>
  <c r="V30" i="9"/>
  <c r="V13" i="9"/>
  <c r="V57" i="9" s="1"/>
  <c r="U30" i="9"/>
  <c r="T30" i="9"/>
  <c r="S30" i="9"/>
  <c r="R30" i="9"/>
  <c r="Q30" i="9"/>
  <c r="P30" i="9"/>
  <c r="O30" i="9"/>
  <c r="N30" i="9"/>
  <c r="M30" i="9"/>
  <c r="U13" i="9"/>
  <c r="U58" i="9" s="1"/>
  <c r="T13" i="9"/>
  <c r="T58" i="9" s="1"/>
  <c r="S13" i="9"/>
  <c r="R13" i="9"/>
  <c r="R58" i="9" s="1"/>
  <c r="Q13" i="9"/>
  <c r="Q58" i="9" s="1"/>
  <c r="P13" i="9"/>
  <c r="P55" i="9" s="1"/>
  <c r="O13" i="9"/>
  <c r="O58" i="9" s="1"/>
  <c r="N13" i="9"/>
  <c r="N58" i="9" s="1"/>
  <c r="M13" i="9"/>
  <c r="M58" i="9" s="1"/>
  <c r="N65" i="1"/>
  <c r="O65" i="1"/>
  <c r="P65" i="1"/>
  <c r="Q65" i="1"/>
  <c r="R65" i="1"/>
  <c r="S65" i="1"/>
  <c r="T65" i="1"/>
  <c r="U65" i="1"/>
  <c r="V65" i="1"/>
  <c r="W65" i="1"/>
  <c r="X65" i="1"/>
  <c r="M65" i="1"/>
  <c r="Y73" i="1"/>
  <c r="Y61" i="1"/>
  <c r="Y68" i="1" s="1"/>
  <c r="Y15" i="1"/>
  <c r="N61" i="1"/>
  <c r="N68" i="1" s="1"/>
  <c r="O61" i="1"/>
  <c r="O67" i="1" s="1"/>
  <c r="P61" i="1"/>
  <c r="P68" i="1" s="1"/>
  <c r="Q61" i="1"/>
  <c r="Q68" i="1" s="1"/>
  <c r="R61" i="1"/>
  <c r="R68" i="1" s="1"/>
  <c r="S61" i="1"/>
  <c r="S68" i="1" s="1"/>
  <c r="T61" i="1"/>
  <c r="T68" i="1" s="1"/>
  <c r="U61" i="1"/>
  <c r="U67" i="1" s="1"/>
  <c r="V61" i="1"/>
  <c r="V67" i="1" s="1"/>
  <c r="W61" i="1"/>
  <c r="W67" i="1" s="1"/>
  <c r="X61" i="1"/>
  <c r="X68" i="1" s="1"/>
  <c r="M61" i="1"/>
  <c r="M68" i="1" s="1"/>
  <c r="M15" i="1"/>
  <c r="T73" i="1"/>
  <c r="U73" i="1"/>
  <c r="V73" i="1"/>
  <c r="W73" i="1"/>
  <c r="X73" i="1"/>
  <c r="T15" i="1"/>
  <c r="U15" i="1"/>
  <c r="V15" i="1"/>
  <c r="W15" i="1"/>
  <c r="X15" i="1"/>
  <c r="M73" i="1"/>
  <c r="R73" i="1"/>
  <c r="S73" i="1"/>
  <c r="P73" i="1"/>
  <c r="O73" i="1"/>
  <c r="Q73" i="1"/>
  <c r="P15" i="1"/>
  <c r="Q15" i="1"/>
  <c r="R15" i="1"/>
  <c r="S15" i="1"/>
  <c r="O15" i="1"/>
  <c r="C57" i="13" l="1"/>
  <c r="D57" i="13"/>
  <c r="F59" i="13"/>
  <c r="E59" i="13"/>
  <c r="D59" i="13"/>
  <c r="C59" i="13"/>
  <c r="B59" i="13"/>
  <c r="B53" i="11"/>
  <c r="C53" i="11"/>
  <c r="J53" i="11"/>
  <c r="D53" i="11"/>
  <c r="M53" i="11"/>
  <c r="E53" i="11"/>
  <c r="L53" i="11"/>
  <c r="K53" i="11"/>
  <c r="P53" i="11"/>
  <c r="H53" i="11"/>
  <c r="G53" i="11"/>
  <c r="O53" i="11"/>
  <c r="N53" i="11"/>
  <c r="F53" i="11"/>
  <c r="J68" i="14"/>
  <c r="H45" i="14"/>
  <c r="H48" i="14" s="1"/>
  <c r="D92" i="14"/>
  <c r="F45" i="14"/>
  <c r="F48" i="14" s="1"/>
  <c r="F92" i="14"/>
  <c r="H92" i="14"/>
  <c r="K85" i="14"/>
  <c r="F85" i="14"/>
  <c r="I92" i="14"/>
  <c r="G92" i="14"/>
  <c r="J85" i="14"/>
  <c r="I85" i="14"/>
  <c r="B92" i="14"/>
  <c r="H85" i="14"/>
  <c r="G45" i="14"/>
  <c r="G85" i="14"/>
  <c r="E92" i="14"/>
  <c r="E85" i="14"/>
  <c r="D85" i="14"/>
  <c r="D93" i="14" s="1"/>
  <c r="D103" i="14" s="1"/>
  <c r="D105" i="14" s="1"/>
  <c r="K17" i="14"/>
  <c r="K20" i="14" s="1"/>
  <c r="K22" i="14" s="1"/>
  <c r="K29" i="14" s="1"/>
  <c r="K92" i="14"/>
  <c r="J92" i="14"/>
  <c r="J17" i="14"/>
  <c r="J20" i="14" s="1"/>
  <c r="J22" i="14" s="1"/>
  <c r="J29" i="14" s="1"/>
  <c r="C92" i="14"/>
  <c r="J45" i="14"/>
  <c r="C45" i="14"/>
  <c r="K45" i="14"/>
  <c r="D45" i="14"/>
  <c r="I45" i="14"/>
  <c r="I48" i="14" s="1"/>
  <c r="B17" i="14"/>
  <c r="B28" i="14" s="1"/>
  <c r="E45" i="14"/>
  <c r="G17" i="14"/>
  <c r="G20" i="14" s="1"/>
  <c r="G22" i="14" s="1"/>
  <c r="G29" i="14" s="1"/>
  <c r="E17" i="14"/>
  <c r="E20" i="14" s="1"/>
  <c r="E22" i="14" s="1"/>
  <c r="E29" i="14" s="1"/>
  <c r="F17" i="14"/>
  <c r="F28" i="14" s="1"/>
  <c r="B45" i="14"/>
  <c r="B48" i="14" s="1"/>
  <c r="I17" i="14"/>
  <c r="I20" i="14" s="1"/>
  <c r="I22" i="14" s="1"/>
  <c r="I29" i="14" s="1"/>
  <c r="H17" i="14"/>
  <c r="H28" i="14" s="1"/>
  <c r="D17" i="14"/>
  <c r="D20" i="14" s="1"/>
  <c r="D22" i="14" s="1"/>
  <c r="D29" i="14" s="1"/>
  <c r="C17" i="14"/>
  <c r="C20" i="14" s="1"/>
  <c r="C22" i="14" s="1"/>
  <c r="C29" i="14" s="1"/>
  <c r="AA62" i="10"/>
  <c r="Y62" i="10"/>
  <c r="AB62" i="10"/>
  <c r="W62" i="10"/>
  <c r="AE61" i="10"/>
  <c r="AE62" i="10" s="1"/>
  <c r="AC62" i="10"/>
  <c r="Q62" i="10"/>
  <c r="I62" i="10"/>
  <c r="U62" i="10"/>
  <c r="M62" i="10"/>
  <c r="AD54" i="10"/>
  <c r="AD57" i="10" s="1"/>
  <c r="T62" i="10"/>
  <c r="L62" i="10"/>
  <c r="K62" i="10"/>
  <c r="X62" i="10"/>
  <c r="E62" i="10"/>
  <c r="O62" i="10"/>
  <c r="P62" i="10"/>
  <c r="G62" i="10"/>
  <c r="X54" i="10"/>
  <c r="X57" i="10" s="1"/>
  <c r="Z54" i="10"/>
  <c r="Z57" i="10" s="1"/>
  <c r="AB54" i="10"/>
  <c r="AB57" i="10" s="1"/>
  <c r="Y54" i="10"/>
  <c r="Y57" i="10" s="1"/>
  <c r="AA54" i="10"/>
  <c r="AA57" i="10" s="1"/>
  <c r="AC54" i="10"/>
  <c r="AC57" i="10" s="1"/>
  <c r="AE54" i="10"/>
  <c r="AE57" i="10" s="1"/>
  <c r="W54" i="10"/>
  <c r="W57" i="10" s="1"/>
  <c r="AE61" i="9"/>
  <c r="AD58" i="9"/>
  <c r="AE57" i="9"/>
  <c r="AE56" i="9"/>
  <c r="Z57" i="9"/>
  <c r="Z58" i="9"/>
  <c r="Z56" i="9"/>
  <c r="AE55" i="9"/>
  <c r="AB57" i="9"/>
  <c r="AC58" i="9"/>
  <c r="AA57" i="9"/>
  <c r="AD61" i="9"/>
  <c r="AB58" i="9"/>
  <c r="AD55" i="9"/>
  <c r="AC61" i="9"/>
  <c r="AA58" i="9"/>
  <c r="AC55" i="9"/>
  <c r="AB61" i="9"/>
  <c r="AD56" i="9"/>
  <c r="AB55" i="9"/>
  <c r="AA61" i="9"/>
  <c r="AC56" i="9"/>
  <c r="AA55" i="9"/>
  <c r="Z61" i="9"/>
  <c r="M57" i="9"/>
  <c r="AE31" i="9"/>
  <c r="AE45" i="9" s="1"/>
  <c r="AE48" i="9" s="1"/>
  <c r="AE52" i="9" s="1"/>
  <c r="AC31" i="9"/>
  <c r="AC45" i="9" s="1"/>
  <c r="AC48" i="9" s="1"/>
  <c r="AC52" i="9" s="1"/>
  <c r="Z31" i="9"/>
  <c r="Z45" i="9" s="1"/>
  <c r="AA31" i="9"/>
  <c r="AA45" i="9" s="1"/>
  <c r="AD31" i="9"/>
  <c r="AD45" i="9" s="1"/>
  <c r="AD48" i="9" s="1"/>
  <c r="AD52" i="9" s="1"/>
  <c r="AB31" i="9"/>
  <c r="AB45" i="9" s="1"/>
  <c r="AB48" i="9" s="1"/>
  <c r="AB52" i="9" s="1"/>
  <c r="AD68" i="1"/>
  <c r="AD62" i="1"/>
  <c r="AB62" i="1"/>
  <c r="AA62" i="1"/>
  <c r="AC62" i="1"/>
  <c r="AD31" i="1"/>
  <c r="AD32" i="1" s="1"/>
  <c r="AC31" i="1"/>
  <c r="AC32" i="1" s="1"/>
  <c r="AC67" i="1"/>
  <c r="AC68" i="1"/>
  <c r="AB68" i="1"/>
  <c r="AB67" i="1"/>
  <c r="AB32" i="1"/>
  <c r="AA68" i="1"/>
  <c r="AA67" i="1"/>
  <c r="AA32" i="1"/>
  <c r="Z62" i="1"/>
  <c r="Z31" i="1"/>
  <c r="Z32" i="1" s="1"/>
  <c r="Z67" i="1"/>
  <c r="Z68" i="1"/>
  <c r="J65" i="1"/>
  <c r="J68" i="1"/>
  <c r="E65" i="1"/>
  <c r="B65" i="1"/>
  <c r="M67" i="1"/>
  <c r="E67" i="1"/>
  <c r="Y23" i="1"/>
  <c r="Y31" i="1" s="1"/>
  <c r="Y32" i="1" s="1"/>
  <c r="Q23" i="1"/>
  <c r="Q31" i="1" s="1"/>
  <c r="Q32" i="1" s="1"/>
  <c r="I23" i="1"/>
  <c r="I31" i="1" s="1"/>
  <c r="I32" i="1" s="1"/>
  <c r="X23" i="1"/>
  <c r="X31" i="1" s="1"/>
  <c r="X32" i="1" s="1"/>
  <c r="P23" i="1"/>
  <c r="P31" i="1" s="1"/>
  <c r="P32" i="1" s="1"/>
  <c r="W23" i="1"/>
  <c r="W31" i="1" s="1"/>
  <c r="W32" i="1" s="1"/>
  <c r="F23" i="1"/>
  <c r="F31" i="1" s="1"/>
  <c r="F32" i="1" s="1"/>
  <c r="R31" i="1"/>
  <c r="R32" i="1" s="1"/>
  <c r="J31" i="1"/>
  <c r="J32" i="1" s="1"/>
  <c r="N31" i="1"/>
  <c r="N32" i="1" s="1"/>
  <c r="D67" i="1"/>
  <c r="C65" i="1"/>
  <c r="F73" i="1"/>
  <c r="E54" i="10"/>
  <c r="E57" i="10" s="1"/>
  <c r="R54" i="10"/>
  <c r="R57" i="10" s="1"/>
  <c r="K43" i="10"/>
  <c r="K54" i="10" s="1"/>
  <c r="K57" i="10" s="1"/>
  <c r="C54" i="10"/>
  <c r="C57" i="10" s="1"/>
  <c r="F54" i="10"/>
  <c r="F57" i="10" s="1"/>
  <c r="B54" i="10"/>
  <c r="B57" i="10" s="1"/>
  <c r="D54" i="10"/>
  <c r="D57" i="10" s="1"/>
  <c r="M54" i="10"/>
  <c r="M57" i="10" s="1"/>
  <c r="J54" i="10"/>
  <c r="J57" i="10" s="1"/>
  <c r="S54" i="10"/>
  <c r="S57" i="10" s="1"/>
  <c r="V54" i="10"/>
  <c r="V57" i="10" s="1"/>
  <c r="Q54" i="10"/>
  <c r="Q57" i="10" s="1"/>
  <c r="O54" i="10"/>
  <c r="O57" i="10" s="1"/>
  <c r="L54" i="10"/>
  <c r="L57" i="10" s="1"/>
  <c r="I54" i="10"/>
  <c r="I57" i="10" s="1"/>
  <c r="H54" i="10"/>
  <c r="H57" i="10" s="1"/>
  <c r="P54" i="10"/>
  <c r="P57" i="10" s="1"/>
  <c r="T54" i="10"/>
  <c r="T57" i="10" s="1"/>
  <c r="U54" i="10"/>
  <c r="U57" i="10" s="1"/>
  <c r="N54" i="10"/>
  <c r="N57" i="10" s="1"/>
  <c r="D74" i="14"/>
  <c r="B85" i="14"/>
  <c r="C85" i="14"/>
  <c r="B68" i="14"/>
  <c r="E74" i="14"/>
  <c r="C68" i="14"/>
  <c r="G68" i="14"/>
  <c r="H74" i="14"/>
  <c r="I68" i="14"/>
  <c r="M55" i="9"/>
  <c r="Y55" i="9"/>
  <c r="L31" i="9"/>
  <c r="S57" i="9"/>
  <c r="J56" i="9"/>
  <c r="S56" i="9"/>
  <c r="I58" i="9"/>
  <c r="M56" i="9"/>
  <c r="S61" i="9"/>
  <c r="H31" i="9"/>
  <c r="H55" i="9"/>
  <c r="I61" i="9"/>
  <c r="L55" i="9"/>
  <c r="P56" i="9"/>
  <c r="F57" i="9"/>
  <c r="F59" i="9"/>
  <c r="F56" i="9"/>
  <c r="D55" i="9"/>
  <c r="C55" i="9"/>
  <c r="F60" i="9"/>
  <c r="C57" i="9"/>
  <c r="C56" i="9"/>
  <c r="F31" i="9"/>
  <c r="D56" i="9"/>
  <c r="F55" i="9"/>
  <c r="B56" i="9"/>
  <c r="B57" i="9"/>
  <c r="B58" i="9"/>
  <c r="B59" i="9"/>
  <c r="B31" i="9"/>
  <c r="B60" i="9"/>
  <c r="B61" i="9"/>
  <c r="C58" i="9"/>
  <c r="C59" i="9"/>
  <c r="C31" i="9"/>
  <c r="C60" i="9"/>
  <c r="C61" i="9"/>
  <c r="D57" i="9"/>
  <c r="D58" i="9"/>
  <c r="D59" i="9"/>
  <c r="D31" i="9"/>
  <c r="D60" i="9"/>
  <c r="D61" i="9"/>
  <c r="E55" i="9"/>
  <c r="E56" i="9"/>
  <c r="E57" i="9"/>
  <c r="E58" i="9"/>
  <c r="E31" i="9"/>
  <c r="E60" i="9"/>
  <c r="E59" i="9"/>
  <c r="E61" i="9"/>
  <c r="F58" i="9"/>
  <c r="F61" i="9"/>
  <c r="V31" i="9"/>
  <c r="V45" i="9" s="1"/>
  <c r="V48" i="9" s="1"/>
  <c r="V52" i="9" s="1"/>
  <c r="P31" i="9"/>
  <c r="P45" i="9" s="1"/>
  <c r="P57" i="9"/>
  <c r="V56" i="9"/>
  <c r="V55" i="9"/>
  <c r="S31" i="9"/>
  <c r="S45" i="9" s="1"/>
  <c r="S48" i="9" s="1"/>
  <c r="S52" i="9" s="1"/>
  <c r="H61" i="9"/>
  <c r="W56" i="9"/>
  <c r="P61" i="9"/>
  <c r="M61" i="9"/>
  <c r="S58" i="9"/>
  <c r="L61" i="9"/>
  <c r="H56" i="9"/>
  <c r="G61" i="9"/>
  <c r="V61" i="9"/>
  <c r="W57" i="9"/>
  <c r="G55" i="9"/>
  <c r="W55" i="9"/>
  <c r="L58" i="9"/>
  <c r="Q61" i="9"/>
  <c r="G31" i="9"/>
  <c r="R55" i="9"/>
  <c r="Q31" i="9"/>
  <c r="R31" i="9"/>
  <c r="W61" i="9"/>
  <c r="N55" i="9"/>
  <c r="Q57" i="9"/>
  <c r="N56" i="9"/>
  <c r="Y61" i="9"/>
  <c r="Y31" i="9"/>
  <c r="R56" i="9"/>
  <c r="Q56" i="9"/>
  <c r="M31" i="9"/>
  <c r="I55" i="9"/>
  <c r="Y57" i="9"/>
  <c r="I59" i="9"/>
  <c r="H57" i="9"/>
  <c r="N57" i="9"/>
  <c r="P58" i="9"/>
  <c r="U57" i="9"/>
  <c r="O31" i="9"/>
  <c r="U55" i="9"/>
  <c r="U31" i="9"/>
  <c r="K56" i="9"/>
  <c r="K57" i="9"/>
  <c r="H59" i="9"/>
  <c r="G60" i="9"/>
  <c r="T61" i="9"/>
  <c r="K60" i="9"/>
  <c r="G59" i="9"/>
  <c r="O61" i="9"/>
  <c r="K55" i="9"/>
  <c r="K59" i="9"/>
  <c r="H58" i="9"/>
  <c r="G58" i="9"/>
  <c r="N61" i="9"/>
  <c r="N31" i="9"/>
  <c r="Q55" i="9"/>
  <c r="W31" i="9"/>
  <c r="L56" i="9"/>
  <c r="K31" i="9"/>
  <c r="K61" i="9"/>
  <c r="K58" i="9"/>
  <c r="G57" i="9"/>
  <c r="X61" i="9"/>
  <c r="T55" i="9"/>
  <c r="J57" i="9"/>
  <c r="T56" i="9"/>
  <c r="U61" i="9"/>
  <c r="J31" i="9"/>
  <c r="J60" i="9"/>
  <c r="V58" i="9"/>
  <c r="Y58" i="9"/>
  <c r="I31" i="9"/>
  <c r="X57" i="9"/>
  <c r="O57" i="9"/>
  <c r="J59" i="9"/>
  <c r="J61" i="9"/>
  <c r="X55" i="9"/>
  <c r="J58" i="9"/>
  <c r="X56" i="9"/>
  <c r="O56" i="9"/>
  <c r="T31" i="9"/>
  <c r="U56" i="9"/>
  <c r="I56" i="9"/>
  <c r="J55" i="9"/>
  <c r="I57" i="9"/>
  <c r="X31" i="9"/>
  <c r="R61" i="9"/>
  <c r="S55" i="9"/>
  <c r="O55" i="9"/>
  <c r="T57" i="9"/>
  <c r="C67" i="1"/>
  <c r="D65" i="1"/>
  <c r="F65" i="1"/>
  <c r="F68" i="1"/>
  <c r="B32" i="1"/>
  <c r="E68" i="1"/>
  <c r="Q62" i="1"/>
  <c r="G68" i="1"/>
  <c r="M62" i="1"/>
  <c r="I62" i="1"/>
  <c r="L31" i="1"/>
  <c r="L32" i="1" s="1"/>
  <c r="D31" i="1"/>
  <c r="D32" i="1" s="1"/>
  <c r="S67" i="1"/>
  <c r="D62" i="1"/>
  <c r="D68" i="1"/>
  <c r="X69" i="1"/>
  <c r="C62" i="1"/>
  <c r="C68" i="1"/>
  <c r="F62" i="1"/>
  <c r="B67" i="1"/>
  <c r="B62" i="1"/>
  <c r="E32" i="1"/>
  <c r="F67" i="1"/>
  <c r="E62" i="1"/>
  <c r="C32" i="1"/>
  <c r="M69" i="1"/>
  <c r="Q67" i="1"/>
  <c r="I67" i="1"/>
  <c r="R69" i="1"/>
  <c r="R62" i="1"/>
  <c r="L68" i="1"/>
  <c r="L69" i="1" s="1"/>
  <c r="G67" i="1"/>
  <c r="R67" i="1"/>
  <c r="N62" i="1"/>
  <c r="H68" i="1"/>
  <c r="T62" i="1"/>
  <c r="K68" i="1"/>
  <c r="J69" i="1" s="1"/>
  <c r="Y62" i="1"/>
  <c r="K62" i="1"/>
  <c r="I65" i="1"/>
  <c r="N67" i="1"/>
  <c r="I73" i="1"/>
  <c r="P62" i="1"/>
  <c r="I68" i="1"/>
  <c r="I69" i="1" s="1"/>
  <c r="W62" i="1"/>
  <c r="U68" i="1"/>
  <c r="T69" i="1" s="1"/>
  <c r="K67" i="1"/>
  <c r="L62" i="1"/>
  <c r="U62" i="1"/>
  <c r="O62" i="1"/>
  <c r="O32" i="1"/>
  <c r="L67" i="1"/>
  <c r="V62" i="1"/>
  <c r="S62" i="1"/>
  <c r="M32" i="1"/>
  <c r="Q69" i="1"/>
  <c r="G32" i="1"/>
  <c r="K32" i="1"/>
  <c r="V32" i="1"/>
  <c r="J67" i="1"/>
  <c r="X62" i="1"/>
  <c r="P67" i="1"/>
  <c r="X67" i="1"/>
  <c r="U32" i="1"/>
  <c r="V68" i="1"/>
  <c r="J62" i="1"/>
  <c r="H67" i="1"/>
  <c r="P69" i="1"/>
  <c r="H32" i="1"/>
  <c r="Y67" i="1"/>
  <c r="T67" i="1"/>
  <c r="T32" i="1"/>
  <c r="S32" i="1"/>
  <c r="G62" i="1"/>
  <c r="I57" i="13"/>
  <c r="I59" i="13"/>
  <c r="H57" i="13"/>
  <c r="Q59" i="13"/>
  <c r="M59" i="13"/>
  <c r="L57" i="13"/>
  <c r="G57" i="13"/>
  <c r="P59" i="13"/>
  <c r="M57" i="13"/>
  <c r="W59" i="13"/>
  <c r="O59" i="13"/>
  <c r="L59" i="13"/>
  <c r="R59" i="13"/>
  <c r="G59" i="13"/>
  <c r="K57" i="13"/>
  <c r="H59" i="13"/>
  <c r="R57" i="13"/>
  <c r="U59" i="13"/>
  <c r="S59" i="13"/>
  <c r="O57" i="13"/>
  <c r="V59" i="13"/>
  <c r="T59" i="13"/>
  <c r="T57" i="13"/>
  <c r="N59" i="13"/>
  <c r="J57" i="13"/>
  <c r="U57" i="13"/>
  <c r="S57" i="13"/>
  <c r="N57" i="13"/>
  <c r="P57" i="13"/>
  <c r="Q57" i="13"/>
  <c r="K59" i="13"/>
  <c r="J59" i="13"/>
  <c r="S69" i="1"/>
  <c r="H62" i="1"/>
  <c r="W57" i="13"/>
  <c r="L60" i="9"/>
  <c r="H65" i="1"/>
  <c r="K68" i="14"/>
  <c r="R57" i="9"/>
  <c r="W68" i="1"/>
  <c r="O68" i="1"/>
  <c r="V57" i="13"/>
  <c r="L59" i="9"/>
  <c r="H73" i="1"/>
  <c r="G54" i="10"/>
  <c r="G57" i="10" s="1"/>
  <c r="AE62" i="9" l="1"/>
  <c r="K76" i="1"/>
  <c r="K78" i="1"/>
  <c r="K80" i="1"/>
  <c r="K81" i="1"/>
  <c r="K77" i="1"/>
  <c r="K79" i="1"/>
  <c r="K28" i="14"/>
  <c r="H93" i="14"/>
  <c r="H103" i="14" s="1"/>
  <c r="H105" i="14" s="1"/>
  <c r="B20" i="14"/>
  <c r="B22" i="14" s="1"/>
  <c r="B29" i="14" s="1"/>
  <c r="F93" i="14"/>
  <c r="F103" i="14" s="1"/>
  <c r="F105" i="14" s="1"/>
  <c r="K93" i="14"/>
  <c r="K103" i="14" s="1"/>
  <c r="K105" i="14" s="1"/>
  <c r="C93" i="14"/>
  <c r="C103" i="14" s="1"/>
  <c r="G48" i="14"/>
  <c r="E93" i="14"/>
  <c r="E103" i="14" s="1"/>
  <c r="E105" i="14" s="1"/>
  <c r="J48" i="14"/>
  <c r="C48" i="14"/>
  <c r="C50" i="14" s="1"/>
  <c r="G93" i="14"/>
  <c r="G103" i="14" s="1"/>
  <c r="G105" i="14" s="1"/>
  <c r="J93" i="14"/>
  <c r="J103" i="14" s="1"/>
  <c r="J105" i="14" s="1"/>
  <c r="I93" i="14"/>
  <c r="I103" i="14" s="1"/>
  <c r="I105" i="14" s="1"/>
  <c r="J28" i="14"/>
  <c r="G28" i="14"/>
  <c r="E48" i="14"/>
  <c r="E50" i="14" s="1"/>
  <c r="E28" i="14"/>
  <c r="K48" i="14"/>
  <c r="B93" i="14"/>
  <c r="B103" i="14" s="1"/>
  <c r="I28" i="14"/>
  <c r="F20" i="14"/>
  <c r="F22" i="14" s="1"/>
  <c r="F29" i="14" s="1"/>
  <c r="H20" i="14"/>
  <c r="H22" i="14" s="1"/>
  <c r="H29" i="14" s="1"/>
  <c r="D48" i="14"/>
  <c r="D50" i="14" s="1"/>
  <c r="D28" i="14"/>
  <c r="B50" i="14"/>
  <c r="C28" i="14"/>
  <c r="Z62" i="9"/>
  <c r="AD62" i="9"/>
  <c r="AB62" i="9"/>
  <c r="AC62" i="9"/>
  <c r="AA62" i="9"/>
  <c r="Z48" i="9"/>
  <c r="Z52" i="9" s="1"/>
  <c r="AA48" i="9"/>
  <c r="AA52" i="9" s="1"/>
  <c r="AD63" i="1"/>
  <c r="AC63" i="1"/>
  <c r="AB63" i="1"/>
  <c r="AA63" i="1"/>
  <c r="Z63" i="1"/>
  <c r="B81" i="1"/>
  <c r="B77" i="1"/>
  <c r="B76" i="1"/>
  <c r="F69" i="1"/>
  <c r="E69" i="1"/>
  <c r="F50" i="14"/>
  <c r="H50" i="14"/>
  <c r="L45" i="9"/>
  <c r="L48" i="9" s="1"/>
  <c r="H45" i="9"/>
  <c r="H48" i="9" s="1"/>
  <c r="M62" i="9"/>
  <c r="F45" i="9"/>
  <c r="R45" i="9"/>
  <c r="R48" i="9" s="1"/>
  <c r="B62" i="9"/>
  <c r="B45" i="9"/>
  <c r="C45" i="9"/>
  <c r="C62" i="9"/>
  <c r="D45" i="9"/>
  <c r="D62" i="9"/>
  <c r="E45" i="9"/>
  <c r="E62" i="9"/>
  <c r="F62" i="9"/>
  <c r="G45" i="9"/>
  <c r="W62" i="9"/>
  <c r="Q45" i="9"/>
  <c r="V62" i="9"/>
  <c r="W45" i="9"/>
  <c r="N62" i="9"/>
  <c r="G62" i="9"/>
  <c r="S62" i="9"/>
  <c r="P62" i="9"/>
  <c r="Y45" i="9"/>
  <c r="Q62" i="9"/>
  <c r="R62" i="9"/>
  <c r="H62" i="9"/>
  <c r="O62" i="9"/>
  <c r="M45" i="9"/>
  <c r="Y62" i="9"/>
  <c r="O45" i="9"/>
  <c r="O48" i="9" s="1"/>
  <c r="K62" i="9"/>
  <c r="I62" i="9"/>
  <c r="N45" i="9"/>
  <c r="T62" i="9"/>
  <c r="U62" i="9"/>
  <c r="U45" i="9"/>
  <c r="U48" i="9" s="1"/>
  <c r="I45" i="9"/>
  <c r="K45" i="9"/>
  <c r="J62" i="9"/>
  <c r="X62" i="9"/>
  <c r="X45" i="9"/>
  <c r="T45" i="9"/>
  <c r="J45" i="9"/>
  <c r="L62" i="9"/>
  <c r="B80" i="1"/>
  <c r="B78" i="1"/>
  <c r="B63" i="1"/>
  <c r="J63" i="1"/>
  <c r="B79" i="1"/>
  <c r="D69" i="1"/>
  <c r="G69" i="1"/>
  <c r="L63" i="1"/>
  <c r="D63" i="1"/>
  <c r="I63" i="1"/>
  <c r="M63" i="1"/>
  <c r="F63" i="1"/>
  <c r="C69" i="1"/>
  <c r="B69" i="1"/>
  <c r="E63" i="1"/>
  <c r="C63" i="1"/>
  <c r="Q63" i="1"/>
  <c r="H69" i="1"/>
  <c r="P63" i="1"/>
  <c r="W63" i="1"/>
  <c r="K69" i="1"/>
  <c r="U69" i="1"/>
  <c r="Y63" i="1"/>
  <c r="X63" i="1"/>
  <c r="G63" i="1"/>
  <c r="S63" i="1"/>
  <c r="R63" i="1"/>
  <c r="O63" i="1"/>
  <c r="U63" i="1"/>
  <c r="K63" i="1"/>
  <c r="N63" i="1"/>
  <c r="V63" i="1"/>
  <c r="T63" i="1"/>
  <c r="H63" i="1"/>
  <c r="W69" i="1"/>
  <c r="V69" i="1"/>
  <c r="O69" i="1"/>
  <c r="N69" i="1"/>
  <c r="I50" i="14"/>
  <c r="P48" i="9"/>
  <c r="G50" i="14" l="1"/>
  <c r="J50" i="14"/>
  <c r="B105" i="14"/>
  <c r="K50" i="14"/>
  <c r="C105" i="14"/>
  <c r="H52" i="9"/>
  <c r="F48" i="9"/>
  <c r="Q48" i="9"/>
  <c r="G48" i="9"/>
  <c r="R52" i="9"/>
  <c r="B48" i="9"/>
  <c r="C48" i="9"/>
  <c r="D48" i="9"/>
  <c r="E48" i="9"/>
  <c r="W48" i="9"/>
  <c r="M48" i="9"/>
  <c r="Y48" i="9"/>
  <c r="K48" i="9"/>
  <c r="N48" i="9"/>
  <c r="I48" i="9"/>
  <c r="I52" i="9" s="1"/>
  <c r="J48" i="9"/>
  <c r="X48" i="9"/>
  <c r="U52" i="9"/>
  <c r="T48" i="9"/>
  <c r="O52" i="9"/>
  <c r="L52" i="9"/>
  <c r="P52" i="9"/>
  <c r="Q52" i="9" l="1"/>
  <c r="G52" i="9"/>
  <c r="F52" i="9"/>
  <c r="W52" i="9"/>
  <c r="B52" i="9"/>
  <c r="C52" i="9"/>
  <c r="D52" i="9"/>
  <c r="E52" i="9"/>
  <c r="Y52" i="9"/>
  <c r="M52" i="9"/>
  <c r="N52" i="9"/>
  <c r="K52" i="9"/>
  <c r="T52" i="9"/>
  <c r="X52" i="9"/>
  <c r="J52" i="9"/>
  <c r="F74" i="14" l="1"/>
  <c r="F6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Ravi</author>
    <author>The Rational Walk LLC</author>
  </authors>
  <commentList>
    <comment ref="S6" authorId="0" shapeId="0" xr:uid="{00000000-0006-0000-0200-000001000000}">
      <text>
        <r>
          <rPr>
            <sz val="9"/>
            <color rgb="FF000000"/>
            <rFont val="Tahoma"/>
            <family val="2"/>
          </rPr>
          <t>Net of commissions. Was originally reported on a gross basis with commissions recorded under "Commissions and outside services" line item.  Restated to reflect advertising net of commissions in the 2006 annual report.</t>
        </r>
      </text>
    </comment>
    <comment ref="T6" authorId="0" shapeId="0" xr:uid="{00000000-0006-0000-0200-000002000000}">
      <text>
        <r>
          <rPr>
            <sz val="9"/>
            <color rgb="FF000000"/>
            <rFont val="Tahoma"/>
            <family val="2"/>
          </rPr>
          <t>Net of commissions. Was originally reported on a gross basis with commissions recorded under "Commissions and outside services" line item.  Restated to reflect advertising net of commissions in the 2006 annual report.</t>
        </r>
      </text>
    </comment>
    <comment ref="M9" authorId="1" shapeId="0" xr:uid="{B01E66A4-8021-DC4D-AB52-130AF2B62864}">
      <text>
        <r>
          <rPr>
            <sz val="10"/>
            <color rgb="FF000000"/>
            <rFont val="Tahoma"/>
            <family val="2"/>
          </rPr>
          <t xml:space="preserve">Prior to 2012, Daily Journal reported aggregate data in a category called "Information Systems and Other"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The Rational Walk LLC</author>
  </authors>
  <commentList>
    <comment ref="K40" authorId="0" shapeId="0" xr:uid="{25ED56AA-5D8F-3C44-8ECF-EB7D1856BF64}">
      <text>
        <r>
          <rPr>
            <sz val="10"/>
            <color rgb="FF000000"/>
            <rFont val="Tahoma"/>
            <family val="2"/>
          </rPr>
          <t xml:space="preserve">New Dawn Technologies: $11,878,000
</t>
        </r>
        <r>
          <rPr>
            <sz val="10"/>
            <color rgb="FF000000"/>
            <rFont val="Tahoma"/>
            <family val="2"/>
          </rPr>
          <t xml:space="preserve">ISD Technologies: $13,454,000
</t>
        </r>
        <r>
          <rPr>
            <sz val="10"/>
            <color rgb="FF000000"/>
            <rFont val="Tahoma"/>
            <family val="2"/>
          </rPr>
          <t xml:space="preserve">
</t>
        </r>
        <r>
          <rPr>
            <b/>
            <sz val="10"/>
            <color rgb="FF000000"/>
            <rFont val="Tahoma"/>
            <family val="2"/>
          </rPr>
          <t xml:space="preserve">TOTAL: $25,332,000
</t>
        </r>
      </text>
    </comment>
    <comment ref="H42" authorId="0" shapeId="0" xr:uid="{7F7FC7C3-A642-884A-BE32-C65C449F0D2C}">
      <text>
        <r>
          <rPr>
            <sz val="10"/>
            <color rgb="FF000000"/>
            <rFont val="Tahoma"/>
            <family val="2"/>
          </rPr>
          <t xml:space="preserve">Includes office building in Logan, Utah in 2016 (Journal Technologies)
</t>
        </r>
      </text>
    </comment>
    <comment ref="AA42" authorId="0" shapeId="0" xr:uid="{26347157-C899-724D-9C15-7AC72A353ACD}">
      <text>
        <r>
          <rPr>
            <sz val="10"/>
            <color rgb="FF000000"/>
            <rFont val="Tahoma"/>
            <family val="2"/>
          </rPr>
          <t>For 1997 and prior years, the figure in this row is for ALL capex including acquisitions. Prior to 1998, acquisitions are not broken out on the cash flow statements.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The Rational Walk LLC</author>
  </authors>
  <commentList>
    <comment ref="H25" authorId="0" shapeId="0" xr:uid="{7F7ED8C6-5D83-A347-9A66-8005BDC3A54D}">
      <text>
        <r>
          <rPr>
            <sz val="14"/>
            <color rgb="FF000000"/>
            <rFont val="Tahoma"/>
            <family val="2"/>
          </rPr>
          <t xml:space="preserve">This includes purchase of the Logan, Utah office building for $3,500,000 which is used for Journal Technologies. During the 2017 annual meeting, Gerald Salzman explained that the Traditional Business purchased the property and Journal Technology pays rent to use it which is why the capex was classified under the Traditional Business.
</t>
        </r>
      </text>
    </comment>
  </commentList>
</comments>
</file>

<file path=xl/sharedStrings.xml><?xml version="1.0" encoding="utf-8"?>
<sst xmlns="http://schemas.openxmlformats.org/spreadsheetml/2006/main" count="500" uniqueCount="348">
  <si>
    <t>ASSETS</t>
  </si>
  <si>
    <t>Book Value Per Share</t>
  </si>
  <si>
    <t xml:space="preserve">   Inventories</t>
  </si>
  <si>
    <t>Net Income</t>
  </si>
  <si>
    <t xml:space="preserve">   Deferred Income Taxes</t>
  </si>
  <si>
    <t>For Fiscal Year Ending</t>
  </si>
  <si>
    <t>Operating Expenses:</t>
  </si>
  <si>
    <t>Total Operating Expenses</t>
  </si>
  <si>
    <t>Income From Operations</t>
  </si>
  <si>
    <t>Income Before Taxes</t>
  </si>
  <si>
    <t>Marketable securities/share</t>
  </si>
  <si>
    <t xml:space="preserve">   US Treasury Notes</t>
  </si>
  <si>
    <t xml:space="preserve">   Accrued Liabilities</t>
  </si>
  <si>
    <t>Revenues:</t>
  </si>
  <si>
    <t xml:space="preserve">   Advertising</t>
  </si>
  <si>
    <t xml:space="preserve">   Circulation</t>
  </si>
  <si>
    <t xml:space="preserve">   Advertising service fees &amp; other</t>
  </si>
  <si>
    <t xml:space="preserve">   Salaries and Employee Benefits</t>
  </si>
  <si>
    <t xml:space="preserve">   Newsprint and printing expenses</t>
  </si>
  <si>
    <t xml:space="preserve">   Outside Services</t>
  </si>
  <si>
    <t xml:space="preserve">   Postage and Delivery Expenses</t>
  </si>
  <si>
    <t xml:space="preserve">   Depreciation and Amortization</t>
  </si>
  <si>
    <t xml:space="preserve">   Other general &amp; administrative expenses</t>
  </si>
  <si>
    <t xml:space="preserve">   Dividends and Interest Income</t>
  </si>
  <si>
    <t xml:space="preserve">   Gains on sales of investments</t>
  </si>
  <si>
    <t xml:space="preserve">   Land, buildings and improvements</t>
  </si>
  <si>
    <t>Share Count</t>
  </si>
  <si>
    <t xml:space="preserve"> </t>
  </si>
  <si>
    <t xml:space="preserve">   Income tax receivable</t>
  </si>
  <si>
    <t xml:space="preserve">   Capitalized software, net</t>
  </si>
  <si>
    <t xml:space="preserve">   Common stock </t>
  </si>
  <si>
    <t xml:space="preserve">   Preferred stock</t>
  </si>
  <si>
    <t xml:space="preserve">   Other paid-in capital</t>
  </si>
  <si>
    <t xml:space="preserve">   Retained earnings</t>
  </si>
  <si>
    <t xml:space="preserve">   Treasury shares</t>
  </si>
  <si>
    <t xml:space="preserve">   Accumulated other comprehensive income</t>
  </si>
  <si>
    <t xml:space="preserve">   Deferred income taxes</t>
  </si>
  <si>
    <t>Minority interest</t>
  </si>
  <si>
    <t>Tangible book value per share</t>
  </si>
  <si>
    <t>Selected items as % of total assets:</t>
  </si>
  <si>
    <t>Cash and cash equivalents</t>
  </si>
  <si>
    <t>Marketable securities</t>
  </si>
  <si>
    <t>Property, Plant &amp; Equipment, net</t>
  </si>
  <si>
    <t>Accounts receivable</t>
  </si>
  <si>
    <t>Intangible assets</t>
  </si>
  <si>
    <t>Current ratio</t>
  </si>
  <si>
    <t>Debt as % of total capital</t>
  </si>
  <si>
    <t>Total assets</t>
  </si>
  <si>
    <t>Change in share count</t>
  </si>
  <si>
    <t>n/a</t>
  </si>
  <si>
    <t>Change in tangible book value/share</t>
  </si>
  <si>
    <t xml:space="preserve">   Gain from sale of property, net</t>
  </si>
  <si>
    <t xml:space="preserve">   Write-off and expense of capitalized  software</t>
  </si>
  <si>
    <t>Minority interest in net loss of subsidiary</t>
  </si>
  <si>
    <t>Total revenues</t>
  </si>
  <si>
    <t>Operating margin</t>
  </si>
  <si>
    <t>Net margin</t>
  </si>
  <si>
    <t>Tax rate</t>
  </si>
  <si>
    <t xml:space="preserve">   Other</t>
  </si>
  <si>
    <t>Circulation related expenses as % circulation revenue:</t>
  </si>
  <si>
    <t>Revenue by type as a % of total:</t>
  </si>
  <si>
    <t>Other Income (Expense):</t>
  </si>
  <si>
    <t>Cash flows from investing activities:</t>
  </si>
  <si>
    <t xml:space="preserve">  Maturities and sales of treasuries</t>
  </si>
  <si>
    <t xml:space="preserve">  Purchases of treasuries</t>
  </si>
  <si>
    <t xml:space="preserve">  Purchases of marketable securities</t>
  </si>
  <si>
    <t>Cash flows from financing activities:</t>
  </si>
  <si>
    <t>Cash and cash equivalents:</t>
  </si>
  <si>
    <t xml:space="preserve">  Beginning of year </t>
  </si>
  <si>
    <t>Increase (decrease) in cash and cash equivalents</t>
  </si>
  <si>
    <t xml:space="preserve">  End of year</t>
  </si>
  <si>
    <t>Cash flows from operating activities:</t>
  </si>
  <si>
    <t>Net income</t>
  </si>
  <si>
    <t xml:space="preserve">  Depreciation and amortization</t>
  </si>
  <si>
    <t xml:space="preserve">  Deferred income taxes</t>
  </si>
  <si>
    <t xml:space="preserve">  Premium amortized (discount earned) on treasuries</t>
  </si>
  <si>
    <t xml:space="preserve">    Net cash provided by (used for) financing activities</t>
  </si>
  <si>
    <t xml:space="preserve">    Net cash provided by (used for) for investing activities</t>
  </si>
  <si>
    <t xml:space="preserve">  Purchase of common and treasury stock</t>
  </si>
  <si>
    <t xml:space="preserve">  Payment of loan principal</t>
  </si>
  <si>
    <t xml:space="preserve">  Loan proceeds</t>
  </si>
  <si>
    <t>Cash provided by operations</t>
  </si>
  <si>
    <t>Less capital expenditures</t>
  </si>
  <si>
    <t>Free cash flow</t>
  </si>
  <si>
    <t>Traditional Business</t>
  </si>
  <si>
    <t>Revenues</t>
  </si>
  <si>
    <t>Pre-tax  income (loss)</t>
  </si>
  <si>
    <t>Income tax benefit (expense)</t>
  </si>
  <si>
    <t>Net income (loss)</t>
  </si>
  <si>
    <t>Total - All Segments</t>
  </si>
  <si>
    <t>Capital expenditures</t>
  </si>
  <si>
    <t>Depreciation and amortization</t>
  </si>
  <si>
    <t>Pre-tax margin</t>
  </si>
  <si>
    <t>Los Angeles Daily Journal</t>
  </si>
  <si>
    <t>San Francisco Daily Journal</t>
  </si>
  <si>
    <t>Daily Commerce</t>
  </si>
  <si>
    <t>The Daily Recorder</t>
  </si>
  <si>
    <t>The Inter-City Express</t>
  </si>
  <si>
    <t>San Jose Post-Record</t>
  </si>
  <si>
    <t>Sonoma County Herald-Recorder</t>
  </si>
  <si>
    <t>Orange County Reporter</t>
  </si>
  <si>
    <t>San Diego Commerce</t>
  </si>
  <si>
    <t>Business Journal</t>
  </si>
  <si>
    <t>The Record Reporter</t>
  </si>
  <si>
    <t>Subscription Rates - Annual Subscription</t>
  </si>
  <si>
    <t>California Real Estate Journal</t>
  </si>
  <si>
    <t>Discontinued</t>
  </si>
  <si>
    <t>Cross-check: Reported circulation revenues</t>
  </si>
  <si>
    <t>Total Estimated Circulation run-rate</t>
  </si>
  <si>
    <t>Nevada Journal</t>
  </si>
  <si>
    <t>California Lawyer Magazine</t>
  </si>
  <si>
    <t>Antelope Valley Journal</t>
  </si>
  <si>
    <t>Figures at Fiscal Year-End of September 30</t>
  </si>
  <si>
    <t>Estimated Revenue Run Rate</t>
  </si>
  <si>
    <t xml:space="preserve">   Reversal of Sustain's Contingent Liability</t>
  </si>
  <si>
    <t xml:space="preserve">   OTTI losses on investments</t>
  </si>
  <si>
    <t xml:space="preserve">  Other-than-temporary losses on investments</t>
  </si>
  <si>
    <t>Circulation Data not provided in 10K Reports after FY 2010</t>
  </si>
  <si>
    <t xml:space="preserve">   Investment margin account borrowing</t>
  </si>
  <si>
    <t xml:space="preserve">   Goodwill</t>
  </si>
  <si>
    <t>The Technology Companies (Previously Sustain)</t>
  </si>
  <si>
    <t xml:space="preserve">  Business acquisitions net of cash acquired</t>
  </si>
  <si>
    <t xml:space="preserve">   Licensing and maintenance fees</t>
  </si>
  <si>
    <t xml:space="preserve">   Consulting fees</t>
  </si>
  <si>
    <t xml:space="preserve">   Other public service fees</t>
  </si>
  <si>
    <t xml:space="preserve">   Other income</t>
  </si>
  <si>
    <t xml:space="preserve">  Sales of marketable securities</t>
  </si>
  <si>
    <t xml:space="preserve">   Deferred subscriptions</t>
  </si>
  <si>
    <t xml:space="preserve">   Deferred installation contracts</t>
  </si>
  <si>
    <t>Earnings Per Share</t>
  </si>
  <si>
    <t xml:space="preserve">  Circulation</t>
  </si>
  <si>
    <t xml:space="preserve">  Advertising service fees and other</t>
  </si>
  <si>
    <t xml:space="preserve">  Licensing and maintenance fees</t>
  </si>
  <si>
    <t xml:space="preserve">  Consulting fees</t>
  </si>
  <si>
    <t>Total revenue</t>
  </si>
  <si>
    <t>Income (loss) from operations</t>
  </si>
  <si>
    <t>Other income</t>
  </si>
  <si>
    <t>Interest expense</t>
  </si>
  <si>
    <t>Amortization of intangible assets</t>
  </si>
  <si>
    <t>Journal Technologies</t>
  </si>
  <si>
    <t xml:space="preserve">  Other public service fees</t>
  </si>
  <si>
    <t>Corporate</t>
  </si>
  <si>
    <t>Dividends and interest income</t>
  </si>
  <si>
    <t>Other than temporary impairment loss on investments</t>
  </si>
  <si>
    <t>Totals - Summary</t>
  </si>
  <si>
    <r>
      <t xml:space="preserve">   </t>
    </r>
    <r>
      <rPr>
        <b/>
        <sz val="14"/>
        <color theme="1"/>
        <rFont val="Calibri"/>
        <family val="2"/>
        <scheme val="minor"/>
      </rPr>
      <t>Total Revenue</t>
    </r>
  </si>
  <si>
    <r>
      <t xml:space="preserve">    </t>
    </r>
    <r>
      <rPr>
        <b/>
        <sz val="14"/>
        <color theme="1"/>
        <rFont val="Calibri"/>
        <family val="2"/>
        <scheme val="minor"/>
      </rPr>
      <t>Net cash provided by operating activities</t>
    </r>
  </si>
  <si>
    <r>
      <t xml:space="preserve">  </t>
    </r>
    <r>
      <rPr>
        <sz val="14"/>
        <color theme="1"/>
        <rFont val="Calibri"/>
        <family val="2"/>
        <scheme val="minor"/>
      </rPr>
      <t>Advertising, net</t>
    </r>
  </si>
  <si>
    <t>Daily Journals (SF &amp; LA) as % reported circ rev.</t>
  </si>
  <si>
    <t xml:space="preserve">   Deferred Income Taxes - Federal</t>
  </si>
  <si>
    <t xml:space="preserve">   Deferred Income Taxes - State</t>
  </si>
  <si>
    <t xml:space="preserve">   Restricted cash</t>
  </si>
  <si>
    <t xml:space="preserve">   Operating lease right-of-use asset</t>
  </si>
  <si>
    <t xml:space="preserve">   Deferred consulting fees</t>
  </si>
  <si>
    <t xml:space="preserve">   Interest expense on note payable collateralized by real estate</t>
  </si>
  <si>
    <t xml:space="preserve">   Interest expense on margin loans</t>
  </si>
  <si>
    <t xml:space="preserve">   Interest/penalty expense reversal (accrual) for uncertain tax benefits</t>
  </si>
  <si>
    <t xml:space="preserve">   Goodwill impairment</t>
  </si>
  <si>
    <t xml:space="preserve">   Equipment maintenance and software</t>
  </si>
  <si>
    <t xml:space="preserve">   Credit card merchant discount fees</t>
  </si>
  <si>
    <t xml:space="preserve">   Rent expenses</t>
  </si>
  <si>
    <t xml:space="preserve">   Accounting and legal fees</t>
  </si>
  <si>
    <t xml:space="preserve">   Net unrealized (losses) gains on investments</t>
  </si>
  <si>
    <t xml:space="preserve">   Increases to the long-term supplemental compensation accrual</t>
  </si>
  <si>
    <t xml:space="preserve">   Gains on land sale</t>
  </si>
  <si>
    <t xml:space="preserve">Other income </t>
  </si>
  <si>
    <t xml:space="preserve">  Goodwill impairment</t>
  </si>
  <si>
    <t xml:space="preserve">  Sale of land</t>
  </si>
  <si>
    <t>Updated 1/11/2023</t>
  </si>
  <si>
    <t xml:space="preserve">   Marketable securities at fair value</t>
  </si>
  <si>
    <t xml:space="preserve">   Accounts receivable, less allowance for doubtful accounts</t>
  </si>
  <si>
    <t xml:space="preserve">   Prepaid expenses and other current assets</t>
  </si>
  <si>
    <t xml:space="preserve">   Furniture, office equipment, and computer software</t>
  </si>
  <si>
    <t xml:space="preserve">   Machinery and equipment</t>
  </si>
  <si>
    <t xml:space="preserve">      Less accumulated depreciation</t>
  </si>
  <si>
    <t xml:space="preserve">      Total property, plant and equipment, at cost</t>
  </si>
  <si>
    <t xml:space="preserve">         Property, plant and equipment, net of depreciation</t>
  </si>
  <si>
    <t xml:space="preserve">   Intangible assets, at cost less accumulated amortization</t>
  </si>
  <si>
    <t>Property, plant and equipment</t>
  </si>
  <si>
    <t xml:space="preserve">      TOTAL CURRENT ASSETS</t>
  </si>
  <si>
    <t xml:space="preserve">      TOTAL LONG TERM ASSETS</t>
  </si>
  <si>
    <t>TOTAL ASSETS</t>
  </si>
  <si>
    <t>CURRENT LIABILITIES:</t>
  </si>
  <si>
    <t xml:space="preserve">      TOTAL CURRENT LIABILITIES</t>
  </si>
  <si>
    <t>LONG TERM LIABILITIES:</t>
  </si>
  <si>
    <t>CURRENT ASSETS:</t>
  </si>
  <si>
    <t>LONG TERM ASSETS:</t>
  </si>
  <si>
    <t xml:space="preserve">      TOTAL LONG TERM LIABILITIES</t>
  </si>
  <si>
    <t>TOTAL SHAREHOLDERS' EQUITY</t>
  </si>
  <si>
    <t>TOTAL LIABILITIES AND SHAREHOLDERS' EQUITY</t>
  </si>
  <si>
    <t xml:space="preserve">   Cash and cash equivalents</t>
  </si>
  <si>
    <t xml:space="preserve">   Income tax payable</t>
  </si>
  <si>
    <t xml:space="preserve">   Accounts payable</t>
  </si>
  <si>
    <t xml:space="preserve">   Accrued liabilities</t>
  </si>
  <si>
    <t xml:space="preserve">   Notes payable, current portion</t>
  </si>
  <si>
    <t xml:space="preserve">   Notes payable, long term</t>
  </si>
  <si>
    <t xml:space="preserve">   Deferred maintenance agreements</t>
  </si>
  <si>
    <t xml:space="preserve">   Accrued interest and penalty for uncertain/unrecognized tax benefits</t>
  </si>
  <si>
    <t xml:space="preserve">   U.S. Treasury Bills</t>
  </si>
  <si>
    <t xml:space="preserve">   Deferred maintenance agreements and other revenues</t>
  </si>
  <si>
    <t>SHAREHOLDERS' EQUITY:</t>
  </si>
  <si>
    <t>Cash, short-term deposits, and marketable securities per share</t>
  </si>
  <si>
    <t>U.S. Treasury notes and bills</t>
  </si>
  <si>
    <t>LIABILITIES &amp; SHAREHOLDER EQUITY</t>
  </si>
  <si>
    <t xml:space="preserve">   Advertising service fees and other</t>
  </si>
  <si>
    <t xml:space="preserve">   Agency commissions (Ad revenues were net of commissions prior to 2021)</t>
  </si>
  <si>
    <t>Total other income (expense)</t>
  </si>
  <si>
    <t>Weighted average number of common shares outstanding</t>
  </si>
  <si>
    <t>(Provision for) benefit from income taxes</t>
  </si>
  <si>
    <t xml:space="preserve">   Interest Expense</t>
  </si>
  <si>
    <t>Daily Journal Balance Sheets (1994 - 2022)</t>
  </si>
  <si>
    <t>Updated 1/12/2023</t>
  </si>
  <si>
    <t>Adjustments to reconcile net income to net cash from operations:</t>
  </si>
  <si>
    <t xml:space="preserve">  Gain on land sale</t>
  </si>
  <si>
    <t xml:space="preserve">  Gain on sale of marketable securities, net</t>
  </si>
  <si>
    <t xml:space="preserve">  Unrealized (gains) losses on marketable securities</t>
  </si>
  <si>
    <t xml:space="preserve">    (Increase) decrease in current assets</t>
  </si>
  <si>
    <t xml:space="preserve">      Accounts receivable, net</t>
  </si>
  <si>
    <t xml:space="preserve">      Inventories</t>
  </si>
  <si>
    <t xml:space="preserve">      Prepaid expenses and other current assets</t>
  </si>
  <si>
    <t xml:space="preserve">      Income tax receivable</t>
  </si>
  <si>
    <t xml:space="preserve">    Increase (decrease) in liabilities</t>
  </si>
  <si>
    <t xml:space="preserve">      Accounts payable</t>
  </si>
  <si>
    <t xml:space="preserve">      Accrued liabilities</t>
  </si>
  <si>
    <t xml:space="preserve">      Income tax payable</t>
  </si>
  <si>
    <t xml:space="preserve">      Deferred subscriptions</t>
  </si>
  <si>
    <t xml:space="preserve">      Deferred consulting fees</t>
  </si>
  <si>
    <t xml:space="preserve">      Deferred maintenance agreements and other</t>
  </si>
  <si>
    <t xml:space="preserve">  Changes in current assets and liabilities:</t>
  </si>
  <si>
    <t xml:space="preserve">  Purchases of property, plant and equipment, net</t>
  </si>
  <si>
    <t xml:space="preserve">  Proceeds from margin loan borrowing</t>
  </si>
  <si>
    <t xml:space="preserve">  Payment to margin loan borrowing</t>
  </si>
  <si>
    <t xml:space="preserve">  Payment of real estate loan principal</t>
  </si>
  <si>
    <t xml:space="preserve">      Deferred installation contracts</t>
  </si>
  <si>
    <t xml:space="preserve">  Note payable collateralized by real estate</t>
  </si>
  <si>
    <t xml:space="preserve">  Write-off and expense of capitalized software</t>
  </si>
  <si>
    <t xml:space="preserve">  Minority interest in consolidated subsidiary</t>
  </si>
  <si>
    <t xml:space="preserve">  Capitalized software</t>
  </si>
  <si>
    <t xml:space="preserve">  Gain on sale of capital assets</t>
  </si>
  <si>
    <t xml:space="preserve">  Principal payments under management termination fee payable</t>
  </si>
  <si>
    <t>Free cash flow:</t>
  </si>
  <si>
    <t>Daily Journal Cash Flow Statements (1993 - 2022)</t>
  </si>
  <si>
    <t>Daily Journal Income Statements (1993 - 2022)</t>
  </si>
  <si>
    <t>Updated 1/14/2023</t>
  </si>
  <si>
    <r>
      <t xml:space="preserve">  </t>
    </r>
    <r>
      <rPr>
        <sz val="14"/>
        <color theme="1"/>
        <rFont val="Calibri"/>
        <family val="2"/>
        <scheme val="minor"/>
      </rPr>
      <t>Advertising</t>
    </r>
  </si>
  <si>
    <t>Operating expenses:</t>
  </si>
  <si>
    <t xml:space="preserve">  Salaries and employee benefits</t>
  </si>
  <si>
    <t xml:space="preserve">  Increase to long-term supplemental compensation accrual</t>
  </si>
  <si>
    <t xml:space="preserve">  Other</t>
  </si>
  <si>
    <t>Total operating expenses</t>
  </si>
  <si>
    <t>Gains on sale of land</t>
  </si>
  <si>
    <t xml:space="preserve">Interest expense on note collateralized by real estate </t>
  </si>
  <si>
    <t>Interest expense on margin loans</t>
  </si>
  <si>
    <t>Gains on sales of marketable securities, net</t>
  </si>
  <si>
    <t>Net unrealized (losses) gains on marketable securities</t>
  </si>
  <si>
    <t>Other interest expense</t>
  </si>
  <si>
    <t>Interest collateralized by real estate</t>
  </si>
  <si>
    <t xml:space="preserve">  Amortization of intangible assets</t>
  </si>
  <si>
    <t>Daily Journal Segment Data (2013 - 2022)</t>
  </si>
  <si>
    <t>Daily Journal Segment Data (1999 - 2014)</t>
  </si>
  <si>
    <t>Daily Journal Circulation Data</t>
  </si>
  <si>
    <t>Updated  1/15/2023</t>
  </si>
  <si>
    <t xml:space="preserve">  Advertising</t>
  </si>
  <si>
    <t>Total Revenues</t>
  </si>
  <si>
    <t>Total Revenue</t>
  </si>
  <si>
    <t xml:space="preserve">  Gain of sale of property</t>
  </si>
  <si>
    <t>Sources:  10-K Reports.  Price and Circulation data granularity in the 10-K reports has declined over the years.</t>
  </si>
  <si>
    <t>Pricing information is not provided in 10-K Reports after FY10 except for the SF/LA Daily Journals.
SF/LA journals comprise the vast majority of circulation revenues.</t>
  </si>
  <si>
    <t>Daily Journal Marketable Securities History</t>
  </si>
  <si>
    <t>Updated 1/15/2023</t>
  </si>
  <si>
    <t>Marketable Securities on Balance Sheet, at fair value</t>
  </si>
  <si>
    <t>Deferred tax liabilities attributable to unrealized gains on investments</t>
  </si>
  <si>
    <t>Securities disclosed on SEC Form 13F:</t>
  </si>
  <si>
    <t>US Bancorp</t>
  </si>
  <si>
    <t>Wells Fargo</t>
  </si>
  <si>
    <t>Total of securities disclosed on SEC Form 13F</t>
  </si>
  <si>
    <t xml:space="preserve">Bank of America </t>
  </si>
  <si>
    <t>Less marketable securities disclosed on SEC Form 13F</t>
  </si>
  <si>
    <t>Foreign marketable securities not disclosed on SEC Form 13F</t>
  </si>
  <si>
    <t>Alibaba Group (ADR)</t>
  </si>
  <si>
    <t>Posco (ADR)</t>
  </si>
  <si>
    <t xml:space="preserve">  Common stocks</t>
  </si>
  <si>
    <t xml:space="preserve">  Bonds</t>
  </si>
  <si>
    <t>Total Marketable Securities on Balance Sheet, at fair value</t>
  </si>
  <si>
    <t>Common stocks on balance sheet at fair value</t>
  </si>
  <si>
    <t xml:space="preserve">  Marketable security denominated in South Korean Won at fair value</t>
  </si>
  <si>
    <t>Total Foreign Securities</t>
  </si>
  <si>
    <t>Foreign Securities</t>
  </si>
  <si>
    <t xml:space="preserve">  Marketable security denominated in Hong Kong Dollar at fair value </t>
  </si>
  <si>
    <t>Dividends and interest income for fiscal year</t>
  </si>
  <si>
    <t>Realized gains on sales of investments for fiscal year</t>
  </si>
  <si>
    <t>Margin interest paid</t>
  </si>
  <si>
    <t>Margin loan at year end</t>
  </si>
  <si>
    <t>Marketable Securities Portfolio, net of deferred tax liability</t>
  </si>
  <si>
    <t>Purchases of marketable securities</t>
  </si>
  <si>
    <t>Sales of marketable securities</t>
  </si>
  <si>
    <t>Net purchases (sales) of marketable securities</t>
  </si>
  <si>
    <t>From Cash Flow Statements:</t>
  </si>
  <si>
    <t>Cumulative running total of cash used to buy marketable securities</t>
  </si>
  <si>
    <t>Total</t>
  </si>
  <si>
    <t>MARGIN LOAN DATA:</t>
  </si>
  <si>
    <t>REALIZED GAINS AND INCOME FROM INVESTMENT PORTFOLIO:</t>
  </si>
  <si>
    <t>SUMMARY DATA:</t>
  </si>
  <si>
    <t>2009 - 2022</t>
  </si>
  <si>
    <t>Cash used to purchase marketable securities</t>
  </si>
  <si>
    <t>Dividends and interest income received</t>
  </si>
  <si>
    <t>Realized gains on sales of investments</t>
  </si>
  <si>
    <t>Fiscal Years</t>
  </si>
  <si>
    <t>CUMULATIVE UNREALIZED GAINS ON SECURITIES AT YEAR END</t>
  </si>
  <si>
    <t>Cumulative unrealized gains on marketable securities at 9/30/2022</t>
  </si>
  <si>
    <t>Margin loan balance at 9/30/22</t>
  </si>
  <si>
    <t>Cumulative margin interest paid</t>
  </si>
  <si>
    <t>Updated 1/16/2023</t>
  </si>
  <si>
    <t>Daily Journal purchased 80% of the capital stock of Choice Information Systems, subsequently renamed as Sustain, for $6.67 million. Purchase price in excess of net assets acquired was $3.8 million to be amortized over five years. On the cash flow statement, $2,834,000 is accounted for as "Acquisitions, net of cash acquired", with the remainder of the cash outflow for the purchase accounted for as changes to working capital accounts. 10-K indicates that approximately $4 million of working capital was left at Sustain immediately following the acquisition.</t>
  </si>
  <si>
    <t>Investment</t>
  </si>
  <si>
    <t xml:space="preserve">Revenue </t>
  </si>
  <si>
    <t>Pre-Tax Earnings</t>
  </si>
  <si>
    <t>Net Earnings</t>
  </si>
  <si>
    <t>Fiscal Year</t>
  </si>
  <si>
    <t>Comments</t>
  </si>
  <si>
    <r>
      <t xml:space="preserve">Ownership interest in Sustain remains at 93% 
</t>
    </r>
    <r>
      <rPr>
        <b/>
        <i/>
        <sz val="14"/>
        <color theme="1"/>
        <rFont val="Calibri"/>
        <family val="2"/>
        <scheme val="minor"/>
      </rPr>
      <t>"In fiscal 2001, expenditures to develop Sustain software exceeded cash flow from all other sources, thus triggering borrowing plans for the first time in many years. The Company’s expenditures in support of the development of Sustain software continue to be very significant, but much below the level of fiscal 2001. If the Company’s overall cash need exceeds cash flow from operations, the Company may borrow under its available line of credit, secure additional financing or change its software development strategy."</t>
    </r>
  </si>
  <si>
    <r>
      <t xml:space="preserve">Ownership interest in Sustain remains at 93%. Software development costs are no longer capitalized by instead expensed as incurred, thereby impacting pre-tax income in the year of the expense.
</t>
    </r>
    <r>
      <rPr>
        <b/>
        <i/>
        <sz val="14"/>
        <color theme="1"/>
        <rFont val="Calibri"/>
        <family val="2"/>
        <scheme val="minor"/>
      </rPr>
      <t>"As a technology based company, Sustain’s success depends on the continued development and improvement of its products. The Company’s expenditures in support of the Sustain software are highly significant and will continue to be necessary to maintain and increase Sustain’s revenues."</t>
    </r>
  </si>
  <si>
    <r>
      <t xml:space="preserve">Ownership interest in Sustain remains at 93% 
Results begin to improve. </t>
    </r>
    <r>
      <rPr>
        <b/>
        <i/>
        <sz val="14"/>
        <color theme="1"/>
        <rFont val="Calibri"/>
        <family val="2"/>
        <scheme val="minor"/>
      </rPr>
      <t>"Sustain’s business segment pretax loss decreased $1,752,000 (80%) from $2,196,000 to $444,000, primarily due to increased revenues associated with the licensing of Sustain software by the courts in several California counties. Also, Sustain’s reduced loss in the period reflects the expiration of two employment agreements, which were not renewed, and the completion of the amortization of capitalized software acquired upon the purchase of Sustain in 1999."</t>
    </r>
  </si>
  <si>
    <r>
      <t xml:space="preserve">Ownership interest in Sustain remains at 93%
</t>
    </r>
    <r>
      <rPr>
        <b/>
        <i/>
        <sz val="14"/>
        <color theme="1"/>
        <rFont val="Calibri"/>
        <family val="2"/>
        <scheme val="minor"/>
      </rPr>
      <t>"… decline in Sustain’s consulting revenues due to higher than average revenues in the 2005 period and temporary delays in several California court projects…"</t>
    </r>
  </si>
  <si>
    <r>
      <t xml:space="preserve">Ownership interest in Sustain remains at 93%
Improved results due to a reversal of Sustain's contingent liability in the amount of $2,975,000. </t>
    </r>
    <r>
      <rPr>
        <b/>
        <i/>
        <sz val="14"/>
        <color theme="1"/>
        <rFont val="Calibri"/>
        <family val="2"/>
        <scheme val="minor"/>
      </rPr>
      <t>"During the fourth quarter of fiscal 2007, the Company reversed a reserve of $2,975,000 that had been established with respect to a possible action by an outside service provider that never materialized. The outside service provider was engaged by Sustain to develop a new version of Sustain’s case management software system, but its work was terminated in 2001 as a result of serious flaws and long delays."</t>
    </r>
  </si>
  <si>
    <r>
      <t xml:space="preserve">Sustain is now a wholly owned subsidiary. Apparently the remaining 7% interest was purchased for a "nominal amount", clearly a recognition of impairment of value relative to the original purchase price of $6.67 million for the 80% interest in 2009 and the $7 million combined purchase price for an additional 13% interest in 2000/2001...
</t>
    </r>
    <r>
      <rPr>
        <b/>
        <i/>
        <sz val="14"/>
        <color theme="1"/>
        <rFont val="Calibri"/>
        <family val="2"/>
        <scheme val="minor"/>
      </rPr>
      <t>"In 2008 Sustain became a wholly-owned subsidiary after additional purchases from certain of its shareholders for a nominal amount."</t>
    </r>
  </si>
  <si>
    <t>"Sustain’s consulting revenues are expected to decline substantially in fiscal 2010 because governments have reduced budgets."
"Sustain’s internal development costs, which are primarily incremental labor costs, are being expensed as incurred and accordingly will materially impact earnings at least through fiscal 2010. "</t>
  </si>
  <si>
    <t>"Sustain’s business segment had a pretax loss of $932,000 compared to a pretax profit of $17,000 in the prior year because of a decrease in consulting revenues from governmental agencies."</t>
  </si>
  <si>
    <t>Continued decline in consulting revenue</t>
  </si>
  <si>
    <t>"As a technology based company, Sustain’s success depends on the continued development and improvement of its products.  The Company’s expenditures in support of the Sustain software are significant and will continue to be necessary at least through the foreseeable future to maintain and grow Sustain’s business, as customers demand additional functionality.  Sustain expensed personnel costs of $4,415,000 and $3,877,000 for the development and implementation of its case management systems during fiscal 2012 and 2011, respectively."</t>
  </si>
  <si>
    <t>TOTALS</t>
  </si>
  <si>
    <t>Sustain Acquisition</t>
  </si>
  <si>
    <t>New Dawn/ISD Acquisitions</t>
  </si>
  <si>
    <t>Journal Technologies (Sustain, New Dawn, ISD)</t>
  </si>
  <si>
    <t xml:space="preserve">New Dawn was acquired for $11,878,000 and ISD was acquired for $13,454,000 in cash, net of cash acquired. Intangible amortization cost, mostly related to New Dawn, of $1,865,000 reduced earnings. Increased rent, sales, marketing expenses and professional fees due to acquisitions. </t>
  </si>
  <si>
    <t>Increased revenues primarily due to full year of ISD which was acquired at the very end of fiscal 2013. Amortization expense of $3 million.</t>
  </si>
  <si>
    <t>"Journal Technologies’ business segment pretax loss decreased by $1,156,000 (20%) to $4,690,000 from $5,846,000 primarily resulting from increased licensing and maintenance fees and consulting fees of $1,699,000 (10%), partially offset by increased personnel costs of $524,000. "</t>
  </si>
  <si>
    <r>
      <rPr>
        <sz val="14"/>
        <color theme="1"/>
        <rFont val="Calibri"/>
        <family val="2"/>
        <scheme val="minor"/>
      </rPr>
      <t xml:space="preserve">Declining revenues and increasing costs: </t>
    </r>
    <r>
      <rPr>
        <b/>
        <i/>
        <sz val="14"/>
        <color theme="1"/>
        <rFont val="Calibri"/>
        <family val="2"/>
        <scheme val="minor"/>
      </rPr>
      <t>"Operating expenses, which included the amortization of intangible assets of $4,895,000 for both fiscal 2016 and 2015, increased in fiscal 2016 by $1,560,000 (5%) to $31,012,000 from $29,452,000 in fiscal 2015 primarily due to increased personnel costs and travel expenses which are expected to continue to increase in the foreseeable future."</t>
    </r>
  </si>
  <si>
    <r>
      <rPr>
        <sz val="14"/>
        <color theme="1"/>
        <rFont val="Calibri"/>
        <family val="2"/>
        <scheme val="minor"/>
      </rPr>
      <t xml:space="preserve">Much higher costs increase the loss. </t>
    </r>
    <r>
      <rPr>
        <b/>
        <i/>
        <sz val="14"/>
        <color theme="1"/>
        <rFont val="Calibri"/>
        <family val="2"/>
        <scheme val="minor"/>
      </rPr>
      <t>"Operating expenses increased by $5,687,000 (18%) to $36,699,000 from $31,012,000, primarily due to increased personnel costs."</t>
    </r>
  </si>
  <si>
    <r>
      <rPr>
        <sz val="14"/>
        <color theme="1"/>
        <rFont val="Calibri"/>
        <family val="2"/>
        <scheme val="minor"/>
      </rPr>
      <t xml:space="preserve">Declining revenue and increasing costs: </t>
    </r>
    <r>
      <rPr>
        <b/>
        <i/>
        <sz val="14"/>
        <color theme="1"/>
        <rFont val="Calibri"/>
        <family val="2"/>
        <scheme val="minor"/>
      </rPr>
      <t>"Operating expenses increased by $1,224,000 (3%) to $37,923,000 from $36,699,000, primarily due to increased personnel costs."</t>
    </r>
  </si>
  <si>
    <r>
      <t>Pandemic related effects:</t>
    </r>
    <r>
      <rPr>
        <b/>
        <i/>
        <sz val="14"/>
        <color theme="1"/>
        <rFont val="Calibri"/>
        <family val="2"/>
        <scheme val="minor"/>
      </rPr>
      <t xml:space="preserve"> "Operating expenses decreased by $1,698,000 (5%) to $34,800,000 from $36,498,000, excluding prior year’s goodwill impairment loss of $13,400,000, primarily because of decreased business travel expenses and legal fees to review and negotiate Journal Technologies’ contracts with customers, more of which was done in-house."</t>
    </r>
  </si>
  <si>
    <t>"Operating expenses decreased by $3,233,000 (9%) to $32,785,000 from $36,018,000 primarily because of decreased personnel costs primarily due to lower headcount and reduced business travel expenses."</t>
  </si>
  <si>
    <t>"Operating expenses increased by $4,015,000 (12%) to $36,800,000 from $32,785,000 primarily because of (i) increased personnel costs resulting from the salary adjustments, (ii) increased third-party hosting fees which were billed to clients and (iii) additional miscellaneous office equipment and software license purchases and increased business travel expenses."</t>
  </si>
  <si>
    <t>Paid Subscribers (Number of copies)</t>
  </si>
  <si>
    <t xml:space="preserve">Acquired additional 6% of Sustain in March 2000 and additional 5% in June 2020 for $4 million, of which $3,275,000 was allocated to purchased software and $948,000 was allocated to Goodwill to be amortized over five years. </t>
  </si>
  <si>
    <r>
      <t xml:space="preserve">Additional interest of 2% of Sustain acquired in October 2001 bringing ownership to 93% of Sustain, up from 91% at the end of Fiscal 2000. The Fiscal 2001 10-K indicates that the total cost of the 6%, 5%, and 2% interests purchased in Fiscal 2000 and 2001 was $7 million. This implies that the 2% interest purchased in Fiscal 2001 cost $3 million given that the 6% and 5% interest disclosed in the fiscal 2000 10-K listed the cost of that 11% as $4 million. The large loss for Fiscal 2001 was primarily due to writing off the cost of capitalized software and goodwill. This included sums allocated to purchased software upon the acquisition as well as additional sums spent on software development in fiscal 1999, 2000, and 2001. 
</t>
    </r>
    <r>
      <rPr>
        <b/>
        <i/>
        <sz val="14"/>
        <color theme="1"/>
        <rFont val="Calibri"/>
        <family val="2"/>
        <scheme val="minor"/>
      </rPr>
      <t>"The software development project was both seriously flawed and seriously behind schedule at the time of termination and was, therefore, of virtually zero commercial value."</t>
    </r>
  </si>
  <si>
    <r>
      <t xml:space="preserve">Ownership interest in Sustain remains at 93%. Amortization of acquired software from 1999 acquisition is now fully amortized. Results benefits from net operating loss carry-forwards.
</t>
    </r>
    <r>
      <rPr>
        <b/>
        <i/>
        <sz val="14"/>
        <color theme="1"/>
        <rFont val="Calibri"/>
        <family val="2"/>
        <scheme val="minor"/>
      </rPr>
      <t>"The Company’s expenditures for the development of new Sustain software products are highly significant and will materially impact overall results at least through fiscal 2005."</t>
    </r>
  </si>
  <si>
    <t>Goodwill of $13,400,000 was written off in Fiscal 2019 accounting for all of the goodwill attributable to the New Dawn and ISD acquisitions. Amortization expenses related to the acquisitions ended in fiscal 2018. Revenues were up substantially due to higher licensing and maintenance revenue, near doubling of Consulting fees due to more go-lives (when consulting revenue is due) and other public service fees increased 68% due to more eFiling fee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</si>
</sst>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_(* #,##0_);_(* \(#,##0\);_(* &quot;-&quot;??_);_(@_)"/>
    <numFmt numFmtId="166" formatCode="_(* #,##0.0_);_(* \(#,##0.0\);_(* &quot;-&quot;??_);_(@_)"/>
  </numFmts>
  <fonts count="16" x14ac:knownFonts="1">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b/>
      <sz val="18"/>
      <color theme="1"/>
      <name val="Calibri"/>
      <family val="2"/>
      <scheme val="minor"/>
    </font>
    <font>
      <b/>
      <sz val="14"/>
      <color rgb="FFFF0000"/>
      <name val="Calibri"/>
      <family val="2"/>
      <scheme val="minor"/>
    </font>
    <font>
      <sz val="9"/>
      <color rgb="FF000000"/>
      <name val="Tahoma"/>
      <family val="2"/>
    </font>
    <font>
      <sz val="10"/>
      <color rgb="FF000000"/>
      <name val="Tahoma"/>
      <family val="2"/>
    </font>
    <font>
      <b/>
      <sz val="10"/>
      <color rgb="FF000000"/>
      <name val="Tahoma"/>
      <family val="2"/>
    </font>
    <font>
      <b/>
      <sz val="14"/>
      <color theme="1"/>
      <name val="Calibri"/>
      <family val="2"/>
    </font>
    <font>
      <sz val="14"/>
      <color theme="1"/>
      <name val="Calibri"/>
      <family val="2"/>
    </font>
    <font>
      <i/>
      <sz val="14"/>
      <color theme="1"/>
      <name val="Calibri"/>
      <family val="2"/>
    </font>
    <font>
      <b/>
      <i/>
      <sz val="14"/>
      <color theme="1"/>
      <name val="Calibri"/>
      <family val="2"/>
      <scheme val="minor"/>
    </font>
    <font>
      <sz val="14"/>
      <color rgb="FF000000"/>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s>
  <borders count="6">
    <border>
      <left/>
      <right/>
      <top/>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top style="double">
        <color auto="1"/>
      </top>
      <bottom/>
      <diagonal/>
    </border>
    <border>
      <left/>
      <right/>
      <top style="thin">
        <color indexed="64"/>
      </top>
      <bottom style="thin">
        <color auto="1"/>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99">
    <xf numFmtId="0" fontId="0" fillId="0" borderId="0" xfId="0"/>
    <xf numFmtId="0" fontId="3" fillId="2" borderId="0" xfId="0" applyFont="1" applyFill="1"/>
    <xf numFmtId="0" fontId="4" fillId="0" borderId="0" xfId="0" applyFont="1"/>
    <xf numFmtId="0" fontId="5" fillId="0" borderId="0" xfId="0" applyFont="1"/>
    <xf numFmtId="0" fontId="3" fillId="0" borderId="0" xfId="0" applyFont="1"/>
    <xf numFmtId="165" fontId="4" fillId="0" borderId="0" xfId="1" applyNumberFormat="1" applyFont="1"/>
    <xf numFmtId="9" fontId="4" fillId="0" borderId="0" xfId="2" applyFont="1"/>
    <xf numFmtId="165" fontId="4" fillId="0" borderId="1" xfId="1" applyNumberFormat="1" applyFont="1" applyBorder="1"/>
    <xf numFmtId="166" fontId="4" fillId="0" borderId="0" xfId="1" applyNumberFormat="1" applyFont="1"/>
    <xf numFmtId="165" fontId="3" fillId="0" borderId="0" xfId="1" applyNumberFormat="1" applyFont="1" applyFill="1" applyBorder="1"/>
    <xf numFmtId="165" fontId="3" fillId="0" borderId="1" xfId="1" applyNumberFormat="1" applyFont="1" applyBorder="1"/>
    <xf numFmtId="165" fontId="3" fillId="0" borderId="0" xfId="1" applyNumberFormat="1" applyFont="1"/>
    <xf numFmtId="0" fontId="6" fillId="2" borderId="0" xfId="0" applyFont="1" applyFill="1"/>
    <xf numFmtId="0" fontId="7" fillId="0" borderId="0" xfId="0" applyFont="1"/>
    <xf numFmtId="164" fontId="5" fillId="0" borderId="0" xfId="0" applyNumberFormat="1" applyFont="1"/>
    <xf numFmtId="164" fontId="4" fillId="0" borderId="0" xfId="0" applyNumberFormat="1" applyFont="1"/>
    <xf numFmtId="165" fontId="4" fillId="0" borderId="0" xfId="1" applyNumberFormat="1" applyFont="1" applyFill="1"/>
    <xf numFmtId="14" fontId="3" fillId="2" borderId="0" xfId="0" applyNumberFormat="1" applyFont="1" applyFill="1" applyAlignment="1">
      <alignment horizontal="center"/>
    </xf>
    <xf numFmtId="14" fontId="3" fillId="2" borderId="0" xfId="1" applyNumberFormat="1" applyFont="1" applyFill="1" applyAlignment="1">
      <alignment horizontal="center"/>
    </xf>
    <xf numFmtId="14" fontId="3" fillId="0" borderId="0" xfId="0" applyNumberFormat="1" applyFont="1"/>
    <xf numFmtId="165" fontId="3" fillId="0" borderId="1" xfId="1" applyNumberFormat="1" applyFont="1" applyFill="1" applyBorder="1"/>
    <xf numFmtId="165" fontId="4" fillId="0" borderId="3" xfId="1" applyNumberFormat="1" applyFont="1" applyFill="1" applyBorder="1"/>
    <xf numFmtId="165" fontId="4" fillId="0" borderId="3" xfId="1" applyNumberFormat="1" applyFont="1" applyBorder="1"/>
    <xf numFmtId="165" fontId="4" fillId="0" borderId="1" xfId="1" applyNumberFormat="1" applyFont="1" applyFill="1" applyBorder="1"/>
    <xf numFmtId="165" fontId="3" fillId="0" borderId="2" xfId="1" applyNumberFormat="1" applyFont="1" applyFill="1" applyBorder="1"/>
    <xf numFmtId="165" fontId="3" fillId="0" borderId="2" xfId="1" applyNumberFormat="1" applyFont="1" applyBorder="1"/>
    <xf numFmtId="165" fontId="3" fillId="0" borderId="0" xfId="1" applyNumberFormat="1" applyFont="1" applyFill="1"/>
    <xf numFmtId="9" fontId="4" fillId="0" borderId="0" xfId="2" applyFont="1" applyFill="1"/>
    <xf numFmtId="165" fontId="4" fillId="0" borderId="0" xfId="1" applyNumberFormat="1" applyFont="1" applyAlignment="1">
      <alignment horizontal="right"/>
    </xf>
    <xf numFmtId="43" fontId="4" fillId="0" borderId="0" xfId="1" applyFont="1" applyFill="1"/>
    <xf numFmtId="43" fontId="4" fillId="0" borderId="0" xfId="1" applyFont="1" applyFill="1" applyAlignment="1">
      <alignment horizontal="right"/>
    </xf>
    <xf numFmtId="43" fontId="3" fillId="0" borderId="0" xfId="1" applyFont="1" applyFill="1"/>
    <xf numFmtId="43" fontId="3" fillId="0" borderId="0" xfId="1" applyFont="1"/>
    <xf numFmtId="43" fontId="4" fillId="0" borderId="0" xfId="0" applyNumberFormat="1" applyFont="1"/>
    <xf numFmtId="165" fontId="4" fillId="0" borderId="0" xfId="0" applyNumberFormat="1" applyFont="1"/>
    <xf numFmtId="165" fontId="3" fillId="0" borderId="2" xfId="0" applyNumberFormat="1" applyFont="1" applyBorder="1"/>
    <xf numFmtId="164" fontId="4" fillId="2" borderId="0" xfId="0" applyNumberFormat="1" applyFont="1" applyFill="1"/>
    <xf numFmtId="165" fontId="4" fillId="0" borderId="0" xfId="1" applyNumberFormat="1" applyFont="1" applyBorder="1"/>
    <xf numFmtId="165" fontId="4" fillId="0" borderId="0" xfId="1" applyNumberFormat="1" applyFont="1" applyFill="1" applyBorder="1"/>
    <xf numFmtId="165" fontId="3" fillId="0" borderId="0" xfId="1" applyNumberFormat="1" applyFont="1" applyBorder="1"/>
    <xf numFmtId="9" fontId="4" fillId="0" borderId="0" xfId="2" applyFont="1" applyFill="1" applyBorder="1"/>
    <xf numFmtId="43" fontId="3" fillId="0" borderId="0" xfId="1" applyFont="1" applyFill="1" applyBorder="1"/>
    <xf numFmtId="9" fontId="3" fillId="0" borderId="2" xfId="0" applyNumberFormat="1" applyFont="1" applyBorder="1"/>
    <xf numFmtId="165" fontId="3" fillId="0" borderId="0" xfId="0" applyNumberFormat="1" applyFont="1"/>
    <xf numFmtId="9" fontId="4" fillId="0" borderId="0" xfId="2" applyFont="1" applyBorder="1"/>
    <xf numFmtId="0" fontId="3" fillId="2" borderId="0" xfId="0" applyFont="1" applyFill="1" applyAlignment="1">
      <alignment horizontal="left" vertical="center"/>
    </xf>
    <xf numFmtId="0" fontId="3" fillId="2" borderId="3" xfId="0" applyFont="1" applyFill="1" applyBorder="1" applyAlignment="1">
      <alignment horizontal="center"/>
    </xf>
    <xf numFmtId="165" fontId="4" fillId="0" borderId="0" xfId="1" applyNumberFormat="1" applyFont="1" applyFill="1" applyAlignment="1">
      <alignment vertical="center"/>
    </xf>
    <xf numFmtId="165" fontId="3" fillId="3" borderId="0" xfId="1" applyNumberFormat="1" applyFont="1" applyFill="1" applyAlignment="1"/>
    <xf numFmtId="165" fontId="4" fillId="0" borderId="0" xfId="1" applyNumberFormat="1" applyFont="1" applyFill="1" applyAlignment="1"/>
    <xf numFmtId="165" fontId="4" fillId="0" borderId="0" xfId="1" applyNumberFormat="1" applyFont="1" applyFill="1" applyAlignment="1">
      <alignment horizontal="center" vertical="center" wrapText="1"/>
    </xf>
    <xf numFmtId="165" fontId="4" fillId="0" borderId="0" xfId="1" applyNumberFormat="1" applyFont="1" applyFill="1" applyAlignment="1">
      <alignment horizontal="center"/>
    </xf>
    <xf numFmtId="165" fontId="3" fillId="0" borderId="0" xfId="1" applyNumberFormat="1" applyFont="1" applyFill="1" applyAlignment="1">
      <alignment horizontal="center" vertical="center" wrapText="1"/>
    </xf>
    <xf numFmtId="165" fontId="4" fillId="0" borderId="0" xfId="1" applyNumberFormat="1" applyFont="1" applyAlignment="1">
      <alignment vertical="center"/>
    </xf>
    <xf numFmtId="165" fontId="4" fillId="0" borderId="3" xfId="1" applyNumberFormat="1" applyFont="1" applyBorder="1" applyAlignment="1">
      <alignment vertical="center"/>
    </xf>
    <xf numFmtId="14" fontId="3" fillId="2" borderId="0" xfId="1" applyNumberFormat="1" applyFont="1" applyFill="1" applyBorder="1" applyAlignment="1">
      <alignment horizontal="center"/>
    </xf>
    <xf numFmtId="165" fontId="4" fillId="0" borderId="4" xfId="1" applyNumberFormat="1" applyFont="1" applyBorder="1"/>
    <xf numFmtId="165" fontId="4" fillId="0" borderId="5" xfId="1" applyNumberFormat="1" applyFont="1" applyFill="1" applyBorder="1"/>
    <xf numFmtId="43" fontId="4" fillId="0" borderId="0" xfId="1" applyFont="1" applyFill="1" applyBorder="1"/>
    <xf numFmtId="0" fontId="13" fillId="0" borderId="0" xfId="0" applyFont="1"/>
    <xf numFmtId="0" fontId="11" fillId="0" borderId="0" xfId="0" applyFont="1"/>
    <xf numFmtId="0" fontId="12" fillId="0" borderId="0" xfId="0" applyFont="1"/>
    <xf numFmtId="0" fontId="1" fillId="0" borderId="0" xfId="3"/>
    <xf numFmtId="0" fontId="6" fillId="0" borderId="0" xfId="0" applyFont="1"/>
    <xf numFmtId="14" fontId="3" fillId="2" borderId="0" xfId="0" applyNumberFormat="1" applyFont="1" applyFill="1" applyAlignment="1">
      <alignment horizontal="left"/>
    </xf>
    <xf numFmtId="165" fontId="4" fillId="0" borderId="0" xfId="1" applyNumberFormat="1" applyFont="1" applyAlignment="1">
      <alignment horizontal="center" vertical="center"/>
    </xf>
    <xf numFmtId="0" fontId="3" fillId="2" borderId="0" xfId="0" applyFont="1" applyFill="1" applyAlignment="1">
      <alignment horizontal="center"/>
    </xf>
    <xf numFmtId="165" fontId="3" fillId="4" borderId="3" xfId="1" applyNumberFormat="1" applyFont="1" applyFill="1" applyBorder="1" applyAlignment="1">
      <alignment horizontal="center"/>
    </xf>
    <xf numFmtId="165" fontId="3" fillId="4" borderId="0" xfId="1" applyNumberFormat="1" applyFont="1" applyFill="1" applyBorder="1" applyAlignment="1">
      <alignment horizontal="center"/>
    </xf>
    <xf numFmtId="0" fontId="4" fillId="0" borderId="0" xfId="0" applyFont="1" applyAlignment="1">
      <alignment wrapText="1"/>
    </xf>
    <xf numFmtId="0" fontId="4" fillId="0" borderId="0" xfId="0" applyFont="1" applyAlignment="1">
      <alignment vertical="top" wrapText="1"/>
    </xf>
    <xf numFmtId="0" fontId="3" fillId="0" borderId="0" xfId="0" applyFont="1" applyAlignment="1">
      <alignment horizontal="left" vertical="center"/>
    </xf>
    <xf numFmtId="0" fontId="4" fillId="0" borderId="0" xfId="0" applyFont="1" applyAlignment="1">
      <alignment horizontal="left"/>
    </xf>
    <xf numFmtId="0" fontId="14" fillId="0" borderId="0" xfId="0" applyFont="1" applyAlignment="1">
      <alignment vertical="top" wrapText="1"/>
    </xf>
    <xf numFmtId="0" fontId="3" fillId="0" borderId="0" xfId="0" applyFont="1" applyAlignment="1">
      <alignment horizontal="right" vertical="top" wrapText="1"/>
    </xf>
    <xf numFmtId="165" fontId="3" fillId="0" borderId="2" xfId="1" applyNumberFormat="1" applyFont="1" applyBorder="1" applyAlignment="1">
      <alignment horizontal="center" vertical="center"/>
    </xf>
    <xf numFmtId="0" fontId="3" fillId="2" borderId="3" xfId="0" applyFont="1" applyFill="1" applyBorder="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center" vertical="center"/>
    </xf>
    <xf numFmtId="165" fontId="4" fillId="0" borderId="0" xfId="1" applyNumberFormat="1" applyFont="1" applyFill="1" applyAlignment="1">
      <alignment horizontal="center" vertical="center"/>
    </xf>
    <xf numFmtId="0" fontId="4" fillId="0" borderId="0" xfId="0" applyFont="1"/>
    <xf numFmtId="0" fontId="4" fillId="0" borderId="3" xfId="0" applyFont="1" applyBorder="1"/>
    <xf numFmtId="165" fontId="4" fillId="0" borderId="0" xfId="1" applyNumberFormat="1" applyFont="1" applyAlignment="1">
      <alignment horizontal="center" vertical="center"/>
    </xf>
    <xf numFmtId="165" fontId="4" fillId="0" borderId="3" xfId="1" applyNumberFormat="1" applyFont="1" applyBorder="1" applyAlignment="1">
      <alignment horizontal="center" vertical="center"/>
    </xf>
    <xf numFmtId="165" fontId="4" fillId="0" borderId="3" xfId="1" applyNumberFormat="1" applyFont="1" applyFill="1" applyBorder="1" applyAlignment="1">
      <alignment horizontal="center" vertical="center"/>
    </xf>
    <xf numFmtId="9" fontId="4" fillId="0" borderId="0" xfId="2" applyFont="1" applyFill="1" applyBorder="1" applyAlignment="1">
      <alignment horizontal="right" vertical="center"/>
    </xf>
    <xf numFmtId="165" fontId="4" fillId="0" borderId="0" xfId="1" applyNumberFormat="1" applyFont="1" applyFill="1" applyBorder="1" applyAlignment="1">
      <alignment horizontal="center" vertical="center"/>
    </xf>
    <xf numFmtId="0" fontId="3" fillId="2" borderId="0" xfId="0" applyFont="1" applyFill="1" applyAlignment="1">
      <alignment horizontal="center"/>
    </xf>
    <xf numFmtId="165" fontId="4" fillId="0" borderId="0" xfId="1" applyNumberFormat="1" applyFont="1" applyBorder="1" applyAlignment="1">
      <alignment horizontal="center" vertical="center"/>
    </xf>
    <xf numFmtId="164" fontId="3"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3" xfId="0" applyFont="1" applyFill="1" applyBorder="1" applyAlignment="1">
      <alignment horizontal="left" vertical="center"/>
    </xf>
    <xf numFmtId="165" fontId="3" fillId="3" borderId="0" xfId="1" applyNumberFormat="1" applyFont="1" applyFill="1" applyAlignment="1">
      <alignment horizontal="center"/>
    </xf>
    <xf numFmtId="165" fontId="3" fillId="3" borderId="0" xfId="1" applyNumberFormat="1" applyFont="1" applyFill="1" applyAlignment="1">
      <alignment horizontal="center" vertical="center" wrapText="1"/>
    </xf>
    <xf numFmtId="0" fontId="3" fillId="3" borderId="0" xfId="1" applyNumberFormat="1" applyFont="1" applyFill="1" applyAlignment="1">
      <alignment horizontal="center" vertical="center" wrapText="1"/>
    </xf>
    <xf numFmtId="0" fontId="6" fillId="4" borderId="0" xfId="0" applyFont="1" applyFill="1" applyAlignment="1">
      <alignment horizontal="left" vertical="center"/>
    </xf>
    <xf numFmtId="0" fontId="6" fillId="4" borderId="3" xfId="0" applyFont="1" applyFill="1" applyBorder="1" applyAlignment="1">
      <alignment horizontal="left" vertical="center"/>
    </xf>
  </cellXfs>
  <cellStyles count="4">
    <cellStyle name="Comma" xfId="1" builtinId="3"/>
    <cellStyle name="Normal" xfId="0" builtinId="0"/>
    <cellStyle name="Normal 2 5" xfId="3" xr:uid="{29FF1D29-66E1-8348-AA90-33C8F441EF92}"/>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aseline="0"/>
              <a:t>Subscription Price</a:t>
            </a:r>
            <a:endParaRPr lang="en-US" sz="1800"/>
          </a:p>
        </c:rich>
      </c:tx>
      <c:overlay val="0"/>
    </c:title>
    <c:autoTitleDeleted val="0"/>
    <c:plotArea>
      <c:layout/>
      <c:lineChart>
        <c:grouping val="standard"/>
        <c:varyColors val="0"/>
        <c:ser>
          <c:idx val="1"/>
          <c:order val="0"/>
          <c:marker>
            <c:symbol val="none"/>
          </c:marker>
          <c:cat>
            <c:numRef>
              <c:f>Circulation!$B$5:$W$5</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Circulation!$B$5:$W$5</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val>
          <c:smooth val="0"/>
          <c:extLst>
            <c:ext xmlns:c16="http://schemas.microsoft.com/office/drawing/2014/chart" uri="{C3380CC4-5D6E-409C-BE32-E72D297353CC}">
              <c16:uniqueId val="{00000000-C5C9-AA4A-B348-04807453658A}"/>
            </c:ext>
          </c:extLst>
        </c:ser>
        <c:ser>
          <c:idx val="0"/>
          <c:order val="1"/>
          <c:marker>
            <c:symbol val="none"/>
          </c:marker>
          <c:cat>
            <c:numRef>
              <c:f>Circulation!$B$5:$W$5</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Circulation!$B$6:$W$6</c:f>
              <c:numCache>
                <c:formatCode>_(* #,##0_);_(* \(#,##0\);_(* "-"??_);_(@_)</c:formatCode>
                <c:ptCount val="22"/>
                <c:pt idx="0">
                  <c:v>887</c:v>
                </c:pt>
                <c:pt idx="1">
                  <c:v>870</c:v>
                </c:pt>
                <c:pt idx="2">
                  <c:v>853</c:v>
                </c:pt>
                <c:pt idx="3">
                  <c:v>853</c:v>
                </c:pt>
                <c:pt idx="4">
                  <c:v>836</c:v>
                </c:pt>
                <c:pt idx="5">
                  <c:v>820</c:v>
                </c:pt>
                <c:pt idx="6">
                  <c:v>804</c:v>
                </c:pt>
                <c:pt idx="7" formatCode="General">
                  <c:v>788</c:v>
                </c:pt>
                <c:pt idx="8" formatCode="General">
                  <c:v>765</c:v>
                </c:pt>
                <c:pt idx="9" formatCode="General">
                  <c:v>750</c:v>
                </c:pt>
                <c:pt idx="10" formatCode="General">
                  <c:v>735</c:v>
                </c:pt>
                <c:pt idx="11">
                  <c:v>721</c:v>
                </c:pt>
                <c:pt idx="12">
                  <c:v>707</c:v>
                </c:pt>
                <c:pt idx="13">
                  <c:v>693</c:v>
                </c:pt>
                <c:pt idx="14">
                  <c:v>680</c:v>
                </c:pt>
                <c:pt idx="15">
                  <c:v>667</c:v>
                </c:pt>
                <c:pt idx="16">
                  <c:v>653</c:v>
                </c:pt>
                <c:pt idx="17">
                  <c:v>640</c:v>
                </c:pt>
                <c:pt idx="18">
                  <c:v>628</c:v>
                </c:pt>
                <c:pt idx="19">
                  <c:v>610</c:v>
                </c:pt>
                <c:pt idx="20">
                  <c:v>595</c:v>
                </c:pt>
                <c:pt idx="21">
                  <c:v>575</c:v>
                </c:pt>
              </c:numCache>
            </c:numRef>
          </c:val>
          <c:smooth val="0"/>
          <c:extLst>
            <c:ext xmlns:c16="http://schemas.microsoft.com/office/drawing/2014/chart" uri="{C3380CC4-5D6E-409C-BE32-E72D297353CC}">
              <c16:uniqueId val="{00000001-C5C9-AA4A-B348-04807453658A}"/>
            </c:ext>
          </c:extLst>
        </c:ser>
        <c:dLbls>
          <c:showLegendKey val="0"/>
          <c:showVal val="0"/>
          <c:showCatName val="0"/>
          <c:showSerName val="0"/>
          <c:showPercent val="0"/>
          <c:showBubbleSize val="0"/>
        </c:dLbls>
        <c:smooth val="0"/>
        <c:axId val="808751584"/>
        <c:axId val="808754336"/>
      </c:lineChart>
      <c:catAx>
        <c:axId val="808751584"/>
        <c:scaling>
          <c:orientation val="maxMin"/>
        </c:scaling>
        <c:delete val="0"/>
        <c:axPos val="b"/>
        <c:numFmt formatCode="General" sourceLinked="1"/>
        <c:majorTickMark val="out"/>
        <c:minorTickMark val="none"/>
        <c:tickLblPos val="nextTo"/>
        <c:txPr>
          <a:bodyPr/>
          <a:lstStyle/>
          <a:p>
            <a:pPr>
              <a:defRPr sz="1400" baseline="0"/>
            </a:pPr>
            <a:endParaRPr lang="en-US"/>
          </a:p>
        </c:txPr>
        <c:crossAx val="808754336"/>
        <c:crosses val="autoZero"/>
        <c:auto val="1"/>
        <c:lblAlgn val="ctr"/>
        <c:lblOffset val="100"/>
        <c:noMultiLvlLbl val="0"/>
      </c:catAx>
      <c:valAx>
        <c:axId val="808754336"/>
        <c:scaling>
          <c:orientation val="minMax"/>
          <c:max val="950"/>
          <c:min val="500"/>
        </c:scaling>
        <c:delete val="0"/>
        <c:axPos val="r"/>
        <c:majorGridlines/>
        <c:numFmt formatCode="General" sourceLinked="1"/>
        <c:majorTickMark val="out"/>
        <c:minorTickMark val="none"/>
        <c:tickLblPos val="nextTo"/>
        <c:txPr>
          <a:bodyPr/>
          <a:lstStyle/>
          <a:p>
            <a:pPr>
              <a:defRPr sz="1400" baseline="0"/>
            </a:pPr>
            <a:endParaRPr lang="en-US"/>
          </a:p>
        </c:txPr>
        <c:crossAx val="808751584"/>
        <c:crosses val="autoZero"/>
        <c:crossBetween val="between"/>
      </c:valAx>
    </c:plotArea>
    <c:plotVisOnly val="1"/>
    <c:dispBlanksAs val="gap"/>
    <c:showDLblsOverMax val="0"/>
  </c:chart>
  <c:printSettings>
    <c:headerFooter/>
    <c:pageMargins b="0.750000000000003" l="0.70000000000000095" r="0.70000000000000095" t="0.750000000000003"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Subscription Revenue</a:t>
            </a:r>
            <a:r>
              <a:rPr lang="en-US" sz="1800" baseline="0"/>
              <a:t> Run-Rate</a:t>
            </a:r>
            <a:br>
              <a:rPr lang="en-US" sz="1800" baseline="0"/>
            </a:br>
            <a:r>
              <a:rPr lang="en-US" sz="1200" b="1" i="0" u="none" strike="noStrike" baseline="0">
                <a:effectLst/>
              </a:rPr>
              <a:t>(Fiscal Year End: September 30)</a:t>
            </a:r>
            <a:r>
              <a:rPr lang="en-US" sz="1200" b="1" i="0" u="none" strike="noStrike" baseline="0"/>
              <a:t> </a:t>
            </a:r>
            <a:endParaRPr lang="en-US" sz="1200"/>
          </a:p>
        </c:rich>
      </c:tx>
      <c:overlay val="0"/>
    </c:title>
    <c:autoTitleDeleted val="0"/>
    <c:plotArea>
      <c:layout/>
      <c:areaChart>
        <c:grouping val="stacked"/>
        <c:varyColors val="0"/>
        <c:ser>
          <c:idx val="0"/>
          <c:order val="0"/>
          <c:tx>
            <c:strRef>
              <c:f>Circulation!$A$42</c:f>
              <c:strCache>
                <c:ptCount val="1"/>
                <c:pt idx="0">
                  <c:v>Los Angeles Daily Journal</c:v>
                </c:pt>
              </c:strCache>
            </c:strRef>
          </c:tx>
          <c:cat>
            <c:numRef>
              <c:f>Circulation!$B$41:$W$41</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Circulation!$B$42:$W$42</c:f>
              <c:numCache>
                <c:formatCode>_(* #,##0_);_(* \(#,##0\);_(* "-"??_);_(@_)</c:formatCode>
                <c:ptCount val="22"/>
                <c:pt idx="0">
                  <c:v>3166590</c:v>
                </c:pt>
                <c:pt idx="1">
                  <c:v>3132000</c:v>
                </c:pt>
                <c:pt idx="2">
                  <c:v>3412000</c:v>
                </c:pt>
                <c:pt idx="3">
                  <c:v>3753200</c:v>
                </c:pt>
                <c:pt idx="4">
                  <c:v>3762000</c:v>
                </c:pt>
                <c:pt idx="5">
                  <c:v>3936000</c:v>
                </c:pt>
                <c:pt idx="6">
                  <c:v>4100400</c:v>
                </c:pt>
                <c:pt idx="7">
                  <c:v>4176400</c:v>
                </c:pt>
                <c:pt idx="8">
                  <c:v>4131000</c:v>
                </c:pt>
                <c:pt idx="9">
                  <c:v>4200000</c:v>
                </c:pt>
                <c:pt idx="10">
                  <c:v>4410000</c:v>
                </c:pt>
                <c:pt idx="11">
                  <c:v>4470200</c:v>
                </c:pt>
                <c:pt idx="12">
                  <c:v>4595500</c:v>
                </c:pt>
                <c:pt idx="13">
                  <c:v>4816350</c:v>
                </c:pt>
                <c:pt idx="14">
                  <c:v>5304000</c:v>
                </c:pt>
                <c:pt idx="15">
                  <c:v>5536100</c:v>
                </c:pt>
                <c:pt idx="16">
                  <c:v>5681100</c:v>
                </c:pt>
                <c:pt idx="17">
                  <c:v>5888000</c:v>
                </c:pt>
                <c:pt idx="18">
                  <c:v>6154400</c:v>
                </c:pt>
                <c:pt idx="19">
                  <c:v>6466000</c:v>
                </c:pt>
                <c:pt idx="20">
                  <c:v>6664000</c:v>
                </c:pt>
                <c:pt idx="21">
                  <c:v>6555000</c:v>
                </c:pt>
              </c:numCache>
            </c:numRef>
          </c:val>
          <c:extLst>
            <c:ext xmlns:c16="http://schemas.microsoft.com/office/drawing/2014/chart" uri="{C3380CC4-5D6E-409C-BE32-E72D297353CC}">
              <c16:uniqueId val="{00000000-02D6-2045-93FE-D9BADE29671D}"/>
            </c:ext>
          </c:extLst>
        </c:ser>
        <c:ser>
          <c:idx val="1"/>
          <c:order val="1"/>
          <c:tx>
            <c:strRef>
              <c:f>Circulation!$A$43</c:f>
              <c:strCache>
                <c:ptCount val="1"/>
                <c:pt idx="0">
                  <c:v>San Francisco Daily Journal</c:v>
                </c:pt>
              </c:strCache>
            </c:strRef>
          </c:tx>
          <c:cat>
            <c:numRef>
              <c:f>Circulation!$B$41:$W$41</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Circulation!$B$43:$W$43</c:f>
              <c:numCache>
                <c:formatCode>_(* #,##0_);_(* \(#,##0\);_(* "-"??_);_(@_)</c:formatCode>
                <c:ptCount val="22"/>
                <c:pt idx="0">
                  <c:v>1836090</c:v>
                </c:pt>
                <c:pt idx="1">
                  <c:v>1827000</c:v>
                </c:pt>
                <c:pt idx="2">
                  <c:v>1961900</c:v>
                </c:pt>
                <c:pt idx="3">
                  <c:v>2047200</c:v>
                </c:pt>
                <c:pt idx="4">
                  <c:v>2090000</c:v>
                </c:pt>
                <c:pt idx="5">
                  <c:v>2132000</c:v>
                </c:pt>
                <c:pt idx="6">
                  <c:v>2170800</c:v>
                </c:pt>
                <c:pt idx="7">
                  <c:v>2127600</c:v>
                </c:pt>
                <c:pt idx="8">
                  <c:v>2142000</c:v>
                </c:pt>
                <c:pt idx="9">
                  <c:v>2100000</c:v>
                </c:pt>
                <c:pt idx="10">
                  <c:v>2131500</c:v>
                </c:pt>
                <c:pt idx="11">
                  <c:v>2163000</c:v>
                </c:pt>
                <c:pt idx="12">
                  <c:v>2191700</c:v>
                </c:pt>
                <c:pt idx="13">
                  <c:v>2217600</c:v>
                </c:pt>
                <c:pt idx="14">
                  <c:v>2516000</c:v>
                </c:pt>
                <c:pt idx="15">
                  <c:v>2601300</c:v>
                </c:pt>
                <c:pt idx="16">
                  <c:v>2677300</c:v>
                </c:pt>
                <c:pt idx="17">
                  <c:v>2688000</c:v>
                </c:pt>
                <c:pt idx="18">
                  <c:v>2763200</c:v>
                </c:pt>
                <c:pt idx="19">
                  <c:v>2928000</c:v>
                </c:pt>
                <c:pt idx="20">
                  <c:v>3094000</c:v>
                </c:pt>
                <c:pt idx="21">
                  <c:v>3162500</c:v>
                </c:pt>
              </c:numCache>
            </c:numRef>
          </c:val>
          <c:extLst>
            <c:ext xmlns:c16="http://schemas.microsoft.com/office/drawing/2014/chart" uri="{C3380CC4-5D6E-409C-BE32-E72D297353CC}">
              <c16:uniqueId val="{00000001-02D6-2045-93FE-D9BADE29671D}"/>
            </c:ext>
          </c:extLst>
        </c:ser>
        <c:dLbls>
          <c:showLegendKey val="0"/>
          <c:showVal val="0"/>
          <c:showCatName val="0"/>
          <c:showSerName val="0"/>
          <c:showPercent val="0"/>
          <c:showBubbleSize val="0"/>
        </c:dLbls>
        <c:axId val="808779072"/>
        <c:axId val="808781824"/>
      </c:areaChart>
      <c:catAx>
        <c:axId val="808779072"/>
        <c:scaling>
          <c:orientation val="maxMin"/>
        </c:scaling>
        <c:delete val="0"/>
        <c:axPos val="b"/>
        <c:numFmt formatCode="General" sourceLinked="1"/>
        <c:majorTickMark val="out"/>
        <c:minorTickMark val="none"/>
        <c:tickLblPos val="nextTo"/>
        <c:txPr>
          <a:bodyPr/>
          <a:lstStyle/>
          <a:p>
            <a:pPr>
              <a:defRPr sz="1400" baseline="0"/>
            </a:pPr>
            <a:endParaRPr lang="en-US"/>
          </a:p>
        </c:txPr>
        <c:crossAx val="808781824"/>
        <c:crosses val="autoZero"/>
        <c:auto val="1"/>
        <c:lblAlgn val="ctr"/>
        <c:lblOffset val="100"/>
        <c:noMultiLvlLbl val="0"/>
      </c:catAx>
      <c:valAx>
        <c:axId val="808781824"/>
        <c:scaling>
          <c:orientation val="minMax"/>
        </c:scaling>
        <c:delete val="0"/>
        <c:axPos val="r"/>
        <c:majorGridlines/>
        <c:numFmt formatCode="_(* #,##0_);_(* \(#,##0\);_(* &quot;-&quot;??_);_(@_)" sourceLinked="1"/>
        <c:majorTickMark val="out"/>
        <c:minorTickMark val="none"/>
        <c:tickLblPos val="nextTo"/>
        <c:txPr>
          <a:bodyPr/>
          <a:lstStyle/>
          <a:p>
            <a:pPr>
              <a:defRPr sz="1400" baseline="0"/>
            </a:pPr>
            <a:endParaRPr lang="en-US"/>
          </a:p>
        </c:txPr>
        <c:crossAx val="808779072"/>
        <c:crosses val="autoZero"/>
        <c:crossBetween val="midCat"/>
      </c:valAx>
    </c:plotArea>
    <c:legend>
      <c:legendPos val="b"/>
      <c:overlay val="0"/>
      <c:txPr>
        <a:bodyPr/>
        <a:lstStyle/>
        <a:p>
          <a:pPr>
            <a:defRPr sz="1400"/>
          </a:pPr>
          <a:endParaRPr lang="en-US"/>
        </a:p>
      </c:txPr>
    </c:legend>
    <c:plotVisOnly val="1"/>
    <c:dispBlanksAs val="zero"/>
    <c:showDLblsOverMax val="0"/>
  </c:chart>
  <c:printSettings>
    <c:headerFooter/>
    <c:pageMargins b="0.750000000000003" l="0.70000000000000095" r="0.70000000000000095" t="0.750000000000003"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Paid Subscriptions</a:t>
            </a:r>
          </a:p>
        </c:rich>
      </c:tx>
      <c:overlay val="0"/>
    </c:title>
    <c:autoTitleDeleted val="0"/>
    <c:plotArea>
      <c:layout/>
      <c:lineChart>
        <c:grouping val="standard"/>
        <c:varyColors val="0"/>
        <c:ser>
          <c:idx val="0"/>
          <c:order val="0"/>
          <c:tx>
            <c:strRef>
              <c:f>Circulation!$A$24</c:f>
              <c:strCache>
                <c:ptCount val="1"/>
                <c:pt idx="0">
                  <c:v>Los Angeles Daily Journal</c:v>
                </c:pt>
              </c:strCache>
            </c:strRef>
          </c:tx>
          <c:marker>
            <c:symbol val="none"/>
          </c:marker>
          <c:cat>
            <c:numRef>
              <c:f>Circulation!$B$41:$W$41</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Circulation!$B$24:$W$24</c:f>
              <c:numCache>
                <c:formatCode>_(* #,##0_);_(* \(#,##0\);_(* "-"??_);_(@_)</c:formatCode>
                <c:ptCount val="22"/>
                <c:pt idx="0">
                  <c:v>3570</c:v>
                </c:pt>
                <c:pt idx="1">
                  <c:v>3600</c:v>
                </c:pt>
                <c:pt idx="2">
                  <c:v>4000</c:v>
                </c:pt>
                <c:pt idx="3">
                  <c:v>4400</c:v>
                </c:pt>
                <c:pt idx="4">
                  <c:v>4500</c:v>
                </c:pt>
                <c:pt idx="5">
                  <c:v>4800</c:v>
                </c:pt>
                <c:pt idx="6">
                  <c:v>5100</c:v>
                </c:pt>
                <c:pt idx="7">
                  <c:v>5300</c:v>
                </c:pt>
                <c:pt idx="8">
                  <c:v>5400</c:v>
                </c:pt>
                <c:pt idx="9">
                  <c:v>5600</c:v>
                </c:pt>
                <c:pt idx="10">
                  <c:v>6000</c:v>
                </c:pt>
                <c:pt idx="11">
                  <c:v>6200</c:v>
                </c:pt>
                <c:pt idx="12">
                  <c:v>6500</c:v>
                </c:pt>
                <c:pt idx="13">
                  <c:v>6950</c:v>
                </c:pt>
                <c:pt idx="14">
                  <c:v>7800</c:v>
                </c:pt>
                <c:pt idx="15">
                  <c:v>8300</c:v>
                </c:pt>
                <c:pt idx="16">
                  <c:v>8700</c:v>
                </c:pt>
                <c:pt idx="17">
                  <c:v>9200</c:v>
                </c:pt>
                <c:pt idx="18">
                  <c:v>9800</c:v>
                </c:pt>
                <c:pt idx="19">
                  <c:v>10600</c:v>
                </c:pt>
                <c:pt idx="20">
                  <c:v>11200</c:v>
                </c:pt>
                <c:pt idx="21">
                  <c:v>11400</c:v>
                </c:pt>
              </c:numCache>
            </c:numRef>
          </c:val>
          <c:smooth val="0"/>
          <c:extLst>
            <c:ext xmlns:c16="http://schemas.microsoft.com/office/drawing/2014/chart" uri="{C3380CC4-5D6E-409C-BE32-E72D297353CC}">
              <c16:uniqueId val="{00000000-64DF-0641-A7E9-44C585F2B0F7}"/>
            </c:ext>
          </c:extLst>
        </c:ser>
        <c:ser>
          <c:idx val="1"/>
          <c:order val="1"/>
          <c:tx>
            <c:strRef>
              <c:f>Circulation!$A$25</c:f>
              <c:strCache>
                <c:ptCount val="1"/>
                <c:pt idx="0">
                  <c:v>San Francisco Daily Journal</c:v>
                </c:pt>
              </c:strCache>
            </c:strRef>
          </c:tx>
          <c:marker>
            <c:symbol val="none"/>
          </c:marker>
          <c:cat>
            <c:numRef>
              <c:f>Circulation!$B$41:$W$41</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Circulation!$B$25:$W$25</c:f>
              <c:numCache>
                <c:formatCode>_(* #,##0_);_(* \(#,##0\);_(* "-"??_);_(@_)</c:formatCode>
                <c:ptCount val="22"/>
                <c:pt idx="0">
                  <c:v>2070</c:v>
                </c:pt>
                <c:pt idx="1">
                  <c:v>2100</c:v>
                </c:pt>
                <c:pt idx="2">
                  <c:v>2300</c:v>
                </c:pt>
                <c:pt idx="3">
                  <c:v>2400</c:v>
                </c:pt>
                <c:pt idx="4">
                  <c:v>2500</c:v>
                </c:pt>
                <c:pt idx="5">
                  <c:v>2600</c:v>
                </c:pt>
                <c:pt idx="6">
                  <c:v>2700</c:v>
                </c:pt>
                <c:pt idx="7">
                  <c:v>2700</c:v>
                </c:pt>
                <c:pt idx="8">
                  <c:v>2800</c:v>
                </c:pt>
                <c:pt idx="9">
                  <c:v>2800</c:v>
                </c:pt>
                <c:pt idx="10">
                  <c:v>2900</c:v>
                </c:pt>
                <c:pt idx="11">
                  <c:v>3000</c:v>
                </c:pt>
                <c:pt idx="12">
                  <c:v>3100</c:v>
                </c:pt>
                <c:pt idx="13">
                  <c:v>3200</c:v>
                </c:pt>
                <c:pt idx="14">
                  <c:v>3700</c:v>
                </c:pt>
                <c:pt idx="15">
                  <c:v>3900</c:v>
                </c:pt>
                <c:pt idx="16">
                  <c:v>4100</c:v>
                </c:pt>
                <c:pt idx="17">
                  <c:v>4200</c:v>
                </c:pt>
                <c:pt idx="18">
                  <c:v>4400</c:v>
                </c:pt>
                <c:pt idx="19">
                  <c:v>4800</c:v>
                </c:pt>
                <c:pt idx="20">
                  <c:v>5200</c:v>
                </c:pt>
                <c:pt idx="21">
                  <c:v>5500</c:v>
                </c:pt>
              </c:numCache>
            </c:numRef>
          </c:val>
          <c:smooth val="0"/>
          <c:extLst>
            <c:ext xmlns:c16="http://schemas.microsoft.com/office/drawing/2014/chart" uri="{C3380CC4-5D6E-409C-BE32-E72D297353CC}">
              <c16:uniqueId val="{00000001-64DF-0641-A7E9-44C585F2B0F7}"/>
            </c:ext>
          </c:extLst>
        </c:ser>
        <c:dLbls>
          <c:showLegendKey val="0"/>
          <c:showVal val="0"/>
          <c:showCatName val="0"/>
          <c:showSerName val="0"/>
          <c:showPercent val="0"/>
          <c:showBubbleSize val="0"/>
        </c:dLbls>
        <c:smooth val="0"/>
        <c:axId val="808809760"/>
        <c:axId val="808812512"/>
      </c:lineChart>
      <c:catAx>
        <c:axId val="808809760"/>
        <c:scaling>
          <c:orientation val="maxMin"/>
        </c:scaling>
        <c:delete val="0"/>
        <c:axPos val="b"/>
        <c:numFmt formatCode="General" sourceLinked="0"/>
        <c:majorTickMark val="out"/>
        <c:minorTickMark val="none"/>
        <c:tickLblPos val="nextTo"/>
        <c:txPr>
          <a:bodyPr/>
          <a:lstStyle/>
          <a:p>
            <a:pPr>
              <a:defRPr sz="1400" baseline="0"/>
            </a:pPr>
            <a:endParaRPr lang="en-US"/>
          </a:p>
        </c:txPr>
        <c:crossAx val="808812512"/>
        <c:crosses val="autoZero"/>
        <c:auto val="1"/>
        <c:lblAlgn val="ctr"/>
        <c:lblOffset val="100"/>
        <c:noMultiLvlLbl val="0"/>
      </c:catAx>
      <c:valAx>
        <c:axId val="808812512"/>
        <c:scaling>
          <c:orientation val="minMax"/>
        </c:scaling>
        <c:delete val="0"/>
        <c:axPos val="r"/>
        <c:majorGridlines/>
        <c:numFmt formatCode="_(* #,##0_);_(* \(#,##0\);_(* &quot;-&quot;??_);_(@_)" sourceLinked="1"/>
        <c:majorTickMark val="out"/>
        <c:minorTickMark val="none"/>
        <c:tickLblPos val="nextTo"/>
        <c:txPr>
          <a:bodyPr/>
          <a:lstStyle/>
          <a:p>
            <a:pPr>
              <a:defRPr sz="1400" baseline="0"/>
            </a:pPr>
            <a:endParaRPr lang="en-US"/>
          </a:p>
        </c:txPr>
        <c:crossAx val="808809760"/>
        <c:crosses val="autoZero"/>
        <c:crossBetween val="between"/>
      </c:valAx>
    </c:plotArea>
    <c:legend>
      <c:legendPos val="b"/>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12700</xdr:colOff>
      <xdr:row>67</xdr:row>
      <xdr:rowOff>12700</xdr:rowOff>
    </xdr:to>
    <xdr:sp macro="" textlink="">
      <xdr:nvSpPr>
        <xdr:cNvPr id="2" name="TextBox 1">
          <a:extLst>
            <a:ext uri="{FF2B5EF4-FFF2-40B4-BE49-F238E27FC236}">
              <a16:creationId xmlns:a16="http://schemas.microsoft.com/office/drawing/2014/main" id="{03FAF2B8-CD10-A047-A309-FAC7FB9B2B50}"/>
            </a:ext>
          </a:extLst>
        </xdr:cNvPr>
        <xdr:cNvSpPr txBox="1"/>
      </xdr:nvSpPr>
      <xdr:spPr>
        <a:xfrm>
          <a:off x="0" y="0"/>
          <a:ext cx="12395200" cy="13627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Daily Journal Corporation</a:t>
          </a:r>
        </a:p>
        <a:p>
          <a:endParaRPr lang="en-US" sz="1800" b="1" u="sng">
            <a:solidFill>
              <a:schemeClr val="dk1"/>
            </a:solidFill>
            <a:effectLst/>
            <a:latin typeface="+mn-lt"/>
            <a:ea typeface="+mn-ea"/>
            <a:cs typeface="+mn-cs"/>
          </a:endParaRPr>
        </a:p>
        <a:p>
          <a:r>
            <a:rPr lang="en-US" sz="2000" b="1" u="none">
              <a:solidFill>
                <a:schemeClr val="dk1"/>
              </a:solidFill>
              <a:effectLst/>
              <a:latin typeface="+mn-lt"/>
              <a:ea typeface="+mn-ea"/>
              <a:cs typeface="+mn-cs"/>
            </a:rPr>
            <a:t>January 24, 2023</a:t>
          </a:r>
          <a:endParaRPr lang="en-US" sz="2000" b="1" u="none" baseline="0">
            <a:solidFill>
              <a:schemeClr val="dk1"/>
            </a:solidFill>
            <a:effectLst/>
            <a:latin typeface="+mn-lt"/>
            <a:ea typeface="+mn-ea"/>
            <a:cs typeface="+mn-cs"/>
          </a:endParaRPr>
        </a:p>
        <a:p>
          <a:endParaRPr lang="en-US" sz="1800" b="1" u="none" baseline="0">
            <a:solidFill>
              <a:schemeClr val="dk1"/>
            </a:solidFill>
            <a:effectLst/>
            <a:latin typeface="+mn-lt"/>
            <a:ea typeface="+mn-ea"/>
            <a:cs typeface="+mn-cs"/>
          </a:endParaRPr>
        </a:p>
        <a:p>
          <a:r>
            <a:rPr lang="en-US" sz="2000" b="1" u="sng" baseline="0">
              <a:solidFill>
                <a:schemeClr val="dk1"/>
              </a:solidFill>
              <a:effectLst/>
              <a:latin typeface="+mn-lt"/>
              <a:ea typeface="+mn-ea"/>
              <a:cs typeface="+mn-cs"/>
            </a:rPr>
            <a:t>TERMS OF USE</a:t>
          </a:r>
          <a:endParaRPr lang="en-US" sz="2000" b="1" u="sng">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600" b="1">
              <a:solidFill>
                <a:schemeClr val="dk1"/>
              </a:solidFill>
              <a:effectLst/>
              <a:latin typeface="+mn-lt"/>
              <a:ea typeface="+mn-ea"/>
              <a:cs typeface="+mn-cs"/>
            </a:rPr>
            <a:t>© Copyright 2023 by The Rational Walk LLC.  All rights reserved.</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This Excel file is part of a series of business profiles published by The Rational Walk LLC.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The purpose of a business profile is to provide readers with information regarding a company’s business model and financial results. Business profiles </a:t>
          </a:r>
          <a:r>
            <a:rPr lang="en-US" sz="1600" b="1" u="sng">
              <a:solidFill>
                <a:schemeClr val="dk1"/>
              </a:solidFill>
              <a:effectLst/>
              <a:latin typeface="+mn-lt"/>
              <a:ea typeface="+mn-ea"/>
              <a:cs typeface="+mn-cs"/>
            </a:rPr>
            <a:t>do not</a:t>
          </a:r>
          <a:r>
            <a:rPr lang="en-US" sz="1600" b="1">
              <a:solidFill>
                <a:schemeClr val="dk1"/>
              </a:solidFill>
              <a:effectLst/>
              <a:latin typeface="+mn-lt"/>
              <a:ea typeface="+mn-ea"/>
              <a:cs typeface="+mn-cs"/>
            </a:rPr>
            <a:t> provide intrinsic value estimates regarding whether the securities related to the business are attractive investments. Reports are meant to provide background information for educational purposes only.</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The Rational Walk LLC is not a registered investment advisor.</a:t>
          </a:r>
          <a:r>
            <a:rPr lang="en-US" sz="1600">
              <a:solidFill>
                <a:schemeClr val="dk1"/>
              </a:solidFill>
              <a:effectLst/>
              <a:latin typeface="+mn-lt"/>
              <a:ea typeface="+mn-ea"/>
              <a:cs typeface="+mn-cs"/>
            </a:rPr>
            <a:t>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All content is strictly protected by United States copyright laws.</a:t>
          </a:r>
          <a:r>
            <a:rPr lang="en-US" sz="1600">
              <a:solidFill>
                <a:schemeClr val="dk1"/>
              </a:solidFill>
              <a:effectLst/>
              <a:latin typeface="+mn-lt"/>
              <a:ea typeface="+mn-ea"/>
              <a:cs typeface="+mn-cs"/>
            </a:rPr>
            <a:t>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The information contained in this report is based on sources considered to be reliable, but no guarantees are made regarding accuracy.</a:t>
          </a:r>
          <a:r>
            <a:rPr lang="en-US" sz="1600">
              <a:solidFill>
                <a:schemeClr val="dk1"/>
              </a:solidFill>
              <a:effectLst/>
              <a:latin typeface="+mn-lt"/>
              <a:ea typeface="+mn-ea"/>
              <a:cs typeface="+mn-cs"/>
            </a:rPr>
            <a:t> No warranties are given as to the accuracy or completeness of this analysis. All links to internet sites listed in this publication were valid at the time of publication but may change or become invalid in the future. No assurance can be given regarding the reliability of data on these websites. </a:t>
          </a:r>
        </a:p>
        <a:p>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Note</a:t>
          </a:r>
          <a:r>
            <a:rPr lang="en-US" sz="1600" b="1" baseline="0">
              <a:solidFill>
                <a:schemeClr val="dk1"/>
              </a:solidFill>
              <a:effectLst/>
              <a:latin typeface="+mn-lt"/>
              <a:ea typeface="+mn-ea"/>
              <a:cs typeface="+mn-cs"/>
            </a:rPr>
            <a:t> that data in this Excel file is hand-entered. </a:t>
          </a:r>
          <a:r>
            <a:rPr lang="en-US" sz="1600" baseline="0">
              <a:solidFill>
                <a:schemeClr val="dk1"/>
              </a:solidFill>
              <a:effectLst/>
              <a:latin typeface="+mn-lt"/>
              <a:ea typeface="+mn-ea"/>
              <a:cs typeface="+mn-cs"/>
            </a:rPr>
            <a:t>While significant efforts have been made to ensure accuracy, data entry errors could still exist.</a:t>
          </a:r>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Opinions and conclusions contained within this report are effective at the date of the report and future circumstances could cause the publisher of the report to arrive at different conclusions. No duty exists to provide updates to readers of this report at a later date if future developments change the publisher’s opinions or conclusions. </a:t>
          </a: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At the date of this report, individuals associated with The Rational Walk LLC </a:t>
          </a:r>
          <a:r>
            <a:rPr lang="en-US" sz="1600" u="sng">
              <a:solidFill>
                <a:schemeClr val="dk1"/>
              </a:solidFill>
              <a:effectLst/>
              <a:latin typeface="+mn-lt"/>
              <a:ea typeface="+mn-ea"/>
              <a:cs typeface="+mn-cs"/>
            </a:rPr>
            <a:t>do not</a:t>
          </a:r>
          <a:r>
            <a:rPr lang="en-US" sz="1600">
              <a:solidFill>
                <a:schemeClr val="dk1"/>
              </a:solidFill>
              <a:effectLst/>
              <a:latin typeface="+mn-lt"/>
              <a:ea typeface="+mn-ea"/>
              <a:cs typeface="+mn-cs"/>
            </a:rPr>
            <a:t> own shares of Daily Journal Corporation but may buy or sell shares at any time, in any quantity, and for any reason without any disclosure to readers of this report.  </a:t>
          </a:r>
        </a:p>
        <a:p>
          <a:r>
            <a:rPr lang="en-US" sz="1600">
              <a:solidFill>
                <a:schemeClr val="dk1"/>
              </a:solidFill>
              <a:effectLst/>
              <a:latin typeface="+mn-lt"/>
              <a:ea typeface="+mn-ea"/>
              <a:cs typeface="+mn-cs"/>
            </a:rPr>
            <a:t>  </a:t>
          </a:r>
        </a:p>
        <a:p>
          <a:r>
            <a:rPr lang="en-US" sz="1600" b="1" u="none">
              <a:solidFill>
                <a:sysClr val="windowText" lastClr="000000"/>
              </a:solidFill>
              <a:effectLst/>
              <a:latin typeface="+mn-lt"/>
              <a:ea typeface="+mn-ea"/>
              <a:cs typeface="+mn-cs"/>
            </a:rPr>
            <a:t>The Rational Walk </a:t>
          </a:r>
          <a:r>
            <a:rPr lang="en-US" sz="1600">
              <a:solidFill>
                <a:schemeClr val="dk1"/>
              </a:solidFill>
              <a:effectLst/>
              <a:latin typeface="+mn-lt"/>
              <a:ea typeface="+mn-ea"/>
              <a:cs typeface="+mn-cs"/>
            </a:rPr>
            <a:t>was founded in 2009 by Ravi Nagarajan who is the author of all content on the website. Over a thousand articles have been published over the past fourteen years primarily on topics related to investing and personal finance. The Rational Walk’s extensive coverage of Berkshire Hathaway has been mentioned in several news articles.  </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Rational Reflections </a:t>
          </a:r>
          <a:r>
            <a:rPr lang="en-US" sz="1600">
              <a:solidFill>
                <a:schemeClr val="dk1"/>
              </a:solidFill>
              <a:effectLst/>
              <a:latin typeface="+mn-lt"/>
              <a:ea typeface="+mn-ea"/>
              <a:cs typeface="+mn-cs"/>
            </a:rPr>
            <a:t>is a newsletter that was founded in 2020 by Ravi Nagarajan who is the author of all of its content. </a:t>
          </a:r>
        </a:p>
        <a:p>
          <a:endParaRPr lang="en-US" sz="1600">
            <a:solidFill>
              <a:schemeClr val="dk1"/>
            </a:solidFill>
            <a:effectLst/>
            <a:latin typeface="+mn-lt"/>
            <a:ea typeface="+mn-ea"/>
            <a:cs typeface="+mn-cs"/>
          </a:endParaRPr>
        </a:p>
        <a:p>
          <a:pPr lvl="0"/>
          <a:r>
            <a:rPr lang="en-US" sz="1600" b="1">
              <a:solidFill>
                <a:schemeClr val="dk1"/>
              </a:solidFill>
              <a:effectLst/>
              <a:latin typeface="+mn-lt"/>
              <a:ea typeface="+mn-ea"/>
              <a:cs typeface="+mn-cs"/>
            </a:rPr>
            <a:t>     - Articles</a:t>
          </a:r>
          <a:r>
            <a:rPr lang="en-US" sz="1600" b="0">
              <a:solidFill>
                <a:schemeClr val="dk1"/>
              </a:solidFill>
              <a:effectLst/>
              <a:latin typeface="+mn-lt"/>
              <a:ea typeface="+mn-ea"/>
              <a:cs typeface="+mn-cs"/>
            </a:rPr>
            <a:t> </a:t>
          </a:r>
          <a:r>
            <a:rPr lang="en-US" sz="1600">
              <a:solidFill>
                <a:schemeClr val="dk1"/>
              </a:solidFill>
              <a:effectLst/>
              <a:latin typeface="+mn-lt"/>
              <a:ea typeface="+mn-ea"/>
              <a:cs typeface="+mn-cs"/>
            </a:rPr>
            <a:t>cover a wide range of topics and are published several times per month.</a:t>
          </a:r>
        </a:p>
        <a:p>
          <a:pPr lvl="0"/>
          <a:r>
            <a:rPr lang="en-US" sz="1600" b="1">
              <a:solidFill>
                <a:schemeClr val="dk1"/>
              </a:solidFill>
              <a:effectLst/>
              <a:latin typeface="+mn-lt"/>
              <a:ea typeface="+mn-ea"/>
              <a:cs typeface="+mn-cs"/>
            </a:rPr>
            <a:t>     - Business Profiles </a:t>
          </a:r>
          <a:r>
            <a:rPr lang="en-US" sz="1600">
              <a:solidFill>
                <a:schemeClr val="dk1"/>
              </a:solidFill>
              <a:effectLst/>
              <a:latin typeface="+mn-lt"/>
              <a:ea typeface="+mn-ea"/>
              <a:cs typeface="+mn-cs"/>
            </a:rPr>
            <a:t>aim to provide readers with a comprehensive overview of high quality companies.</a:t>
          </a:r>
        </a:p>
        <a:p>
          <a:pPr lvl="0"/>
          <a:r>
            <a:rPr lang="en-US" sz="1600" b="1">
              <a:solidFill>
                <a:schemeClr val="dk1"/>
              </a:solidFill>
              <a:effectLst/>
              <a:latin typeface="+mn-lt"/>
              <a:ea typeface="+mn-ea"/>
              <a:cs typeface="+mn-cs"/>
            </a:rPr>
            <a:t>     - Briefings </a:t>
          </a:r>
          <a:r>
            <a:rPr lang="en-US" sz="1600" b="0">
              <a:solidFill>
                <a:schemeClr val="dk1"/>
              </a:solidFill>
              <a:effectLst/>
              <a:latin typeface="+mn-lt"/>
              <a:ea typeface="+mn-ea"/>
              <a:cs typeface="+mn-cs"/>
            </a:rPr>
            <a:t>provide concise business coverage and updates</a:t>
          </a:r>
          <a:r>
            <a:rPr lang="en-US" sz="1600" b="0" baseline="0">
              <a:solidFill>
                <a:schemeClr val="dk1"/>
              </a:solidFill>
              <a:effectLst/>
              <a:latin typeface="+mn-lt"/>
              <a:ea typeface="+mn-ea"/>
              <a:cs typeface="+mn-cs"/>
            </a:rPr>
            <a:t> for profiled companies</a:t>
          </a:r>
          <a:r>
            <a:rPr lang="en-US" sz="1600" b="0">
              <a:solidFill>
                <a:schemeClr val="dk1"/>
              </a:solidFill>
              <a:effectLst/>
              <a:latin typeface="+mn-lt"/>
              <a:ea typeface="+mn-ea"/>
              <a:cs typeface="+mn-cs"/>
            </a:rPr>
            <a:t>.</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The current subscription price for Rational Reflections is $20 per month or $180 per year.</a:t>
          </a:r>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Please direct any inquiries regarding this publication to administrator@rationalwalk.com</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0</xdr:row>
      <xdr:rowOff>12700</xdr:rowOff>
    </xdr:from>
    <xdr:to>
      <xdr:col>11</xdr:col>
      <xdr:colOff>0</xdr:colOff>
      <xdr:row>3</xdr:row>
      <xdr:rowOff>0</xdr:rowOff>
    </xdr:to>
    <xdr:sp macro="" textlink="">
      <xdr:nvSpPr>
        <xdr:cNvPr id="4" name="TextBox 3">
          <a:extLst>
            <a:ext uri="{FF2B5EF4-FFF2-40B4-BE49-F238E27FC236}">
              <a16:creationId xmlns:a16="http://schemas.microsoft.com/office/drawing/2014/main" id="{D7902F94-CC30-BF7C-0AF0-C07F7F6AC8AA}"/>
            </a:ext>
          </a:extLst>
        </xdr:cNvPr>
        <xdr:cNvSpPr txBox="1"/>
      </xdr:nvSpPr>
      <xdr:spPr>
        <a:xfrm>
          <a:off x="4445000" y="12700"/>
          <a:ext cx="10731500" cy="77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Note: </a:t>
          </a:r>
          <a:r>
            <a:rPr lang="en-US" sz="1400" b="0"/>
            <a:t>Starting</a:t>
          </a:r>
          <a:r>
            <a:rPr lang="en-US" sz="1400" b="0" baseline="0"/>
            <a:t> in 2015, Daily Journal introduced a Corporate segment which primarily separated the effects of the securities portfolio from the Traditional Business where it was previously included. Data for the new segment structure was provided back to 2013. See the Segment Data (1999 - 2014) sheet for earlier segment information.</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12700</xdr:colOff>
      <xdr:row>2</xdr:row>
      <xdr:rowOff>12700</xdr:rowOff>
    </xdr:to>
    <xdr:sp macro="" textlink="">
      <xdr:nvSpPr>
        <xdr:cNvPr id="3" name="TextBox 2">
          <a:extLst>
            <a:ext uri="{FF2B5EF4-FFF2-40B4-BE49-F238E27FC236}">
              <a16:creationId xmlns:a16="http://schemas.microsoft.com/office/drawing/2014/main" id="{47EF70C3-1FC5-CA43-A975-5381DEF40F41}"/>
            </a:ext>
          </a:extLst>
        </xdr:cNvPr>
        <xdr:cNvSpPr txBox="1"/>
      </xdr:nvSpPr>
      <xdr:spPr>
        <a:xfrm>
          <a:off x="4622800" y="0"/>
          <a:ext cx="163068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Note: </a:t>
          </a:r>
          <a:r>
            <a:rPr lang="en-US" sz="1400" b="0"/>
            <a:t>Prior to 2015, Daily Journal did not have a separate reporting segment for Corporate. Corporate</a:t>
          </a:r>
          <a:r>
            <a:rPr lang="en-US" sz="1400" b="0" baseline="0"/>
            <a:t> functions, including the effects of the securities portfolio, were included in the Traditional business. This sheet contains the old segment presentation from when segments were first introduced in 1999 with the acquisition of Sustain until 2014. For the new segment presentation from 2013 to 2022, see the Segment Data (2013 - 2022) sheet.</a:t>
          </a:r>
          <a:endParaRPr lang="en-US"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12700</xdr:rowOff>
    </xdr:from>
    <xdr:to>
      <xdr:col>6</xdr:col>
      <xdr:colOff>12700</xdr:colOff>
      <xdr:row>2</xdr:row>
      <xdr:rowOff>12700</xdr:rowOff>
    </xdr:to>
    <xdr:sp macro="" textlink="">
      <xdr:nvSpPr>
        <xdr:cNvPr id="3" name="TextBox 2">
          <a:extLst>
            <a:ext uri="{FF2B5EF4-FFF2-40B4-BE49-F238E27FC236}">
              <a16:creationId xmlns:a16="http://schemas.microsoft.com/office/drawing/2014/main" id="{FD825E13-8297-0DED-D259-9EAC57ADCED6}"/>
            </a:ext>
          </a:extLst>
        </xdr:cNvPr>
        <xdr:cNvSpPr txBox="1"/>
      </xdr:nvSpPr>
      <xdr:spPr>
        <a:xfrm>
          <a:off x="3810000" y="12700"/>
          <a:ext cx="124587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 spreadsheet lists key events and figures</a:t>
          </a:r>
          <a:r>
            <a:rPr lang="en-US" sz="1400" baseline="0"/>
            <a:t> related to Sustain from its acquisition in 1999 to 2012. Sustain was joined by New Dawn and ISD in Fiscal 2013, at which points its results were comingled with the newly acquired software businesses. The segment was thereafter referred to as Journal Technologies.</a:t>
          </a:r>
        </a:p>
        <a:p>
          <a:endParaRPr lang="en-US" sz="1400"/>
        </a:p>
      </xdr:txBody>
    </xdr:sp>
    <xdr:clientData/>
  </xdr:twoCellAnchor>
  <xdr:twoCellAnchor>
    <xdr:from>
      <xdr:col>1</xdr:col>
      <xdr:colOff>0</xdr:colOff>
      <xdr:row>20</xdr:row>
      <xdr:rowOff>12700</xdr:rowOff>
    </xdr:from>
    <xdr:to>
      <xdr:col>6</xdr:col>
      <xdr:colOff>0</xdr:colOff>
      <xdr:row>33</xdr:row>
      <xdr:rowOff>12700</xdr:rowOff>
    </xdr:to>
    <xdr:sp macro="" textlink="">
      <xdr:nvSpPr>
        <xdr:cNvPr id="4" name="TextBox 3">
          <a:extLst>
            <a:ext uri="{FF2B5EF4-FFF2-40B4-BE49-F238E27FC236}">
              <a16:creationId xmlns:a16="http://schemas.microsoft.com/office/drawing/2014/main" id="{E224384C-495A-44F1-2E7D-E25620E9DCF9}"/>
            </a:ext>
          </a:extLst>
        </xdr:cNvPr>
        <xdr:cNvSpPr txBox="1"/>
      </xdr:nvSpPr>
      <xdr:spPr>
        <a:xfrm>
          <a:off x="3352800" y="25984200"/>
          <a:ext cx="11430000" cy="313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Based on the figures in this spreadsheet, derived from information in the 10-Ks, it is</a:t>
          </a:r>
          <a:r>
            <a:rPr lang="en-US" sz="1400" baseline="0"/>
            <a:t> apparent that the acquisition of 80% of sustain in 1999 and the subsequent purchase of the minority interests did not result in much traction in the software industry over the following decade.</a:t>
          </a:r>
        </a:p>
        <a:p>
          <a:endParaRPr lang="en-US" sz="1400" baseline="0"/>
        </a:p>
        <a:p>
          <a:r>
            <a:rPr lang="en-US" sz="1400" baseline="0"/>
            <a:t>A significant part of the issue appears to have been related to hiring contractors to develop software soon after the acquisition. The failure of that project resulted in the large write-off in Fiscal 2001. Sustain never produced significant profitability (aside from the reversal of a contingent liability in Fiscal 2007) and revenue in Fiscal 2012 was not materially higher than Fiscal 2002 a decade earlier and far below peak revenue of Fiscal 2009. </a:t>
          </a:r>
        </a:p>
        <a:p>
          <a:endParaRPr lang="en-US" sz="1400" baseline="0"/>
        </a:p>
        <a:p>
          <a:r>
            <a:rPr lang="en-US" sz="1400" baseline="0"/>
            <a:t>This presentation stops with Fiscal 2012 (ending 9/30/12) because Daily Journal acquired New Dawn Technologies in December 2012 (part of Fiscal 2013) after which point Sustain's results are combined with the results of New Dawn and ISD. The intent of the New Dawn acquisition was to improve Sustain's position in the market:</a:t>
          </a:r>
        </a:p>
        <a:p>
          <a:endParaRPr lang="en-US" sz="1400" b="1" i="1" baseline="0"/>
        </a:p>
        <a:p>
          <a:r>
            <a:rPr lang="en-US" sz="1400" b="1" i="1" baseline="0"/>
            <a:t>"</a:t>
          </a:r>
          <a:r>
            <a:rPr lang="en-US" sz="1400" b="1" i="1" u="none" strike="noStrike">
              <a:solidFill>
                <a:schemeClr val="dk1"/>
              </a:solidFill>
              <a:effectLst/>
              <a:latin typeface="+mn-lt"/>
              <a:ea typeface="+mn-ea"/>
              <a:cs typeface="+mn-cs"/>
            </a:rPr>
            <a:t>On December 4, 2012, the Company purchased all of the outstanding stock of New Dawn which provides products and services similar to those of Sustain to more than 350 justice agencies in 39 states, three U.S. territories and two countries.  The acquisition expands the Company’s position in the marketplace."</a:t>
          </a:r>
          <a:endParaRPr lang="en-US" sz="1400" b="1" i="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12700</xdr:rowOff>
    </xdr:from>
    <xdr:to>
      <xdr:col>6</xdr:col>
      <xdr:colOff>12700</xdr:colOff>
      <xdr:row>2</xdr:row>
      <xdr:rowOff>12700</xdr:rowOff>
    </xdr:to>
    <xdr:sp macro="" textlink="">
      <xdr:nvSpPr>
        <xdr:cNvPr id="2" name="TextBox 1">
          <a:extLst>
            <a:ext uri="{FF2B5EF4-FFF2-40B4-BE49-F238E27FC236}">
              <a16:creationId xmlns:a16="http://schemas.microsoft.com/office/drawing/2014/main" id="{54934BD9-5672-5A47-BF8F-89E79F524F00}"/>
            </a:ext>
          </a:extLst>
        </xdr:cNvPr>
        <xdr:cNvSpPr txBox="1"/>
      </xdr:nvSpPr>
      <xdr:spPr>
        <a:xfrm>
          <a:off x="3810000" y="12700"/>
          <a:ext cx="124587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New Dawn was acquired in December 2012 and ISD Technologies was acquired in September 2013.</a:t>
          </a:r>
          <a:r>
            <a:rPr lang="en-US" sz="1400" baseline="0"/>
            <a:t> Both acquisitions occurred in Fiscal 2013 which ended on 9/30/13. This spreadsheet documents the New Dawn and ISD acquisitions and subsequent results for Journal Technologies (including Sustain) for Fiscal 2013 to Fiscal 2022.</a:t>
          </a:r>
        </a:p>
      </xdr:txBody>
    </xdr:sp>
    <xdr:clientData/>
  </xdr:twoCellAnchor>
  <xdr:twoCellAnchor>
    <xdr:from>
      <xdr:col>1</xdr:col>
      <xdr:colOff>25400</xdr:colOff>
      <xdr:row>15</xdr:row>
      <xdr:rowOff>76200</xdr:rowOff>
    </xdr:from>
    <xdr:to>
      <xdr:col>6</xdr:col>
      <xdr:colOff>0</xdr:colOff>
      <xdr:row>27</xdr:row>
      <xdr:rowOff>0</xdr:rowOff>
    </xdr:to>
    <xdr:sp macro="" textlink="">
      <xdr:nvSpPr>
        <xdr:cNvPr id="4" name="TextBox 3">
          <a:extLst>
            <a:ext uri="{FF2B5EF4-FFF2-40B4-BE49-F238E27FC236}">
              <a16:creationId xmlns:a16="http://schemas.microsoft.com/office/drawing/2014/main" id="{FD56B171-B060-E930-1478-61372DAE5FA7}"/>
            </a:ext>
          </a:extLst>
        </xdr:cNvPr>
        <xdr:cNvSpPr txBox="1"/>
      </xdr:nvSpPr>
      <xdr:spPr>
        <a:xfrm>
          <a:off x="2844800" y="10350500"/>
          <a:ext cx="12420600" cy="283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NOTE ON DEFERRED REVENUE</a:t>
          </a:r>
        </a:p>
        <a:p>
          <a:endParaRPr lang="en-US" sz="1400" b="1"/>
        </a:p>
        <a:p>
          <a:r>
            <a:rPr lang="en-US" sz="1400"/>
            <a:t>It is important</a:t>
          </a:r>
          <a:r>
            <a:rPr lang="en-US" sz="1400" baseline="0"/>
            <a:t> to be aware of revenue recognition issues in the software business. As of 9/30/2022, Daily Journal's balance sheet had $6,394,000 of deferred consulting fee revenue and $12,272,000 of deferred revenue related to maintenance agreements. In the case of consulting, customers provide advances to Daily Journal for services during a project but the revenue is only recognized upon go-live. Since many projects can take an extended period of time, several months or years, deferred revenue can be significant. Similarly, deferred maintenance revenue represents funds provided by customers for maintenance over a period of time and is only recognized with the passage of time. Assuming successful go lives, the deferred consulting revenue can be expected to be recognized in future fiscal years, and the same is true for deferred maintenance agreement revenue as well.  </a:t>
          </a:r>
        </a:p>
        <a:p>
          <a:endParaRPr lang="en-US" sz="1400" baseline="0"/>
        </a:p>
        <a:p>
          <a:r>
            <a:rPr lang="en-US" sz="1400" baseline="0"/>
            <a:t>While consulting revenue is deferred until go-live, costs related to consulting engagements are expensed as incurred which depressed profitability until the go-live results in eventual revenue recognition.  The flip side of this is a failed implementation will result in no revenue while the company still obviously must pay the costs of the project. </a:t>
          </a:r>
          <a:endParaRPr 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65</xdr:row>
      <xdr:rowOff>9524</xdr:rowOff>
    </xdr:from>
    <xdr:to>
      <xdr:col>6</xdr:col>
      <xdr:colOff>352425</xdr:colOff>
      <xdr:row>86</xdr:row>
      <xdr:rowOff>66675</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285748</xdr:colOff>
      <xdr:row>86</xdr:row>
      <xdr:rowOff>66674</xdr:rowOff>
    </xdr:from>
    <xdr:to>
      <xdr:col>14</xdr:col>
      <xdr:colOff>901699</xdr:colOff>
      <xdr:row>110</xdr:row>
      <xdr:rowOff>38100</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xdr:colOff>
      <xdr:row>102</xdr:row>
      <xdr:rowOff>88900</xdr:rowOff>
    </xdr:from>
    <xdr:to>
      <xdr:col>9</xdr:col>
      <xdr:colOff>190500</xdr:colOff>
      <xdr:row>104</xdr:row>
      <xdr:rowOff>152399</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5429250" y="24790400"/>
          <a:ext cx="5581650" cy="546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i="1"/>
            <a:t>Data</a:t>
          </a:r>
          <a:r>
            <a:rPr lang="en-US" sz="1400" b="0" i="1" baseline="0"/>
            <a:t> source: DJCO 10-K Reports. Revenue run-rate is estimated based on circulation * subscription price (at the regular price with no discounts)</a:t>
          </a:r>
          <a:endParaRPr lang="en-US" sz="1400" b="0" i="1"/>
        </a:p>
      </xdr:txBody>
    </xdr:sp>
    <xdr:clientData/>
  </xdr:twoCellAnchor>
  <xdr:twoCellAnchor>
    <xdr:from>
      <xdr:col>0</xdr:col>
      <xdr:colOff>285748</xdr:colOff>
      <xdr:row>62</xdr:row>
      <xdr:rowOff>104775</xdr:rowOff>
    </xdr:from>
    <xdr:to>
      <xdr:col>14</xdr:col>
      <xdr:colOff>901699</xdr:colOff>
      <xdr:row>65</xdr:row>
      <xdr:rowOff>9525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85748" y="15154275"/>
          <a:ext cx="16008351"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t>Selected Data:  San Francisco</a:t>
          </a:r>
          <a:r>
            <a:rPr lang="en-US" sz="1800" b="1" baseline="0"/>
            <a:t> and Los Angeles Daily Journals</a:t>
          </a:r>
          <a:br>
            <a:rPr lang="en-US" sz="1800" b="1" baseline="0"/>
          </a:br>
          <a:r>
            <a:rPr lang="en-US" sz="1200" b="1" baseline="0"/>
            <a:t>(Fiscal Year End: September 30)</a:t>
          </a:r>
          <a:endParaRPr lang="en-US" sz="1200" b="1"/>
        </a:p>
      </xdr:txBody>
    </xdr:sp>
    <xdr:clientData/>
  </xdr:twoCellAnchor>
  <xdr:twoCellAnchor>
    <xdr:from>
      <xdr:col>6</xdr:col>
      <xdr:colOff>352424</xdr:colOff>
      <xdr:row>65</xdr:row>
      <xdr:rowOff>9525</xdr:rowOff>
    </xdr:from>
    <xdr:to>
      <xdr:col>14</xdr:col>
      <xdr:colOff>901699</xdr:colOff>
      <xdr:row>86</xdr:row>
      <xdr:rowOff>66675</xdr:rowOff>
    </xdr:to>
    <xdr:graphicFrame macro="">
      <xdr:nvGraphicFramePr>
        <xdr:cNvPr id="10" name="Chart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27</xdr:row>
      <xdr:rowOff>0</xdr:rowOff>
    </xdr:from>
    <xdr:to>
      <xdr:col>10</xdr:col>
      <xdr:colOff>0</xdr:colOff>
      <xdr:row>39</xdr:row>
      <xdr:rowOff>12700</xdr:rowOff>
    </xdr:to>
    <xdr:sp macro="" textlink="">
      <xdr:nvSpPr>
        <xdr:cNvPr id="7" name="TextBox 6">
          <a:extLst>
            <a:ext uri="{FF2B5EF4-FFF2-40B4-BE49-F238E27FC236}">
              <a16:creationId xmlns:a16="http://schemas.microsoft.com/office/drawing/2014/main" id="{3070D857-B849-EC38-93E0-3386FC583778}"/>
            </a:ext>
          </a:extLst>
        </xdr:cNvPr>
        <xdr:cNvSpPr txBox="1"/>
      </xdr:nvSpPr>
      <xdr:spPr>
        <a:xfrm>
          <a:off x="0" y="6680200"/>
          <a:ext cx="15367000" cy="290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NOTES ON FOREIGN SECURITIES</a:t>
          </a:r>
        </a:p>
        <a:p>
          <a:endParaRPr lang="en-US" sz="1400" b="1"/>
        </a:p>
        <a:p>
          <a:r>
            <a:rPr lang="en-US" sz="1400" b="0"/>
            <a:t>In</a:t>
          </a:r>
          <a:r>
            <a:rPr lang="en-US" sz="1400" b="0" baseline="0"/>
            <a:t> the 10-K reports for fiscal 2015 to fiscal 2019, Daily Journal's </a:t>
          </a:r>
          <a:r>
            <a:rPr lang="en-US" sz="1400" b="0" i="1" baseline="0"/>
            <a:t>Foreign Currency Risk</a:t>
          </a:r>
          <a:r>
            <a:rPr lang="en-US" sz="1400" b="0" i="0" baseline="0"/>
            <a:t> section contains the information provided above indicating that a foreign currency security (singular) was held in South Korean Won and a foreign currency security (singular) was held in Hong Kong Dollars. </a:t>
          </a:r>
        </a:p>
        <a:p>
          <a:endParaRPr lang="en-US" sz="1400" b="0" i="0" baseline="0"/>
        </a:p>
        <a:p>
          <a:r>
            <a:rPr lang="en-US" sz="1400" b="0" i="0" baseline="0"/>
            <a:t>In the fiscal 2020 10-K, the </a:t>
          </a:r>
          <a:r>
            <a:rPr lang="en-US" sz="1400" b="0" i="1" baseline="0"/>
            <a:t>Risks Associated with Our Holdings of Marketable Securities</a:t>
          </a:r>
          <a:r>
            <a:rPr lang="en-US" sz="1400" b="0" i="0" baseline="0"/>
            <a:t> section indicates that there is one marketable security held in an unspecified foreign currency in addition to the four securities disclosed in the 13-F.  </a:t>
          </a:r>
        </a:p>
        <a:p>
          <a:endParaRPr lang="en-US" sz="1400" b="0" i="0" baseline="0"/>
        </a:p>
        <a:p>
          <a:r>
            <a:rPr lang="en-US" sz="1400" b="0"/>
            <a:t>In the fiscal 2021 10-K, </a:t>
          </a:r>
          <a:r>
            <a:rPr lang="en-US" sz="1400" b="0" i="0" baseline="0"/>
            <a:t>the </a:t>
          </a:r>
          <a:r>
            <a:rPr lang="en-US" sz="1400" b="0" i="1" baseline="0"/>
            <a:t>Risks Associated with Our Holdings of Marketable Securities</a:t>
          </a:r>
          <a:r>
            <a:rPr lang="en-US" sz="1400" b="0" i="0" baseline="0"/>
            <a:t> section indicates that there are investments in seven companies, but that only one is denominated in Hong Kong dollars, which I infer to be BYD, and there is no mention of any other foreign currencies. </a:t>
          </a:r>
        </a:p>
        <a:p>
          <a:endParaRPr lang="en-US" sz="1400" b="0" i="0" baseline="0"/>
        </a:p>
        <a:p>
          <a:r>
            <a:rPr lang="en-US" sz="1400" b="0" i="0" baseline="0"/>
            <a:t>In the fiscal 2022 10-K, there are multiple references to "one foreign manufacturer" and that it is denominated in Hong Kong Dollars.  </a:t>
          </a:r>
          <a:endParaRPr lang="en-US" sz="14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BC20-A715-4542-BA38-40941ADA16BD}">
  <sheetPr>
    <tabColor rgb="FF00B050"/>
    <pageSetUpPr fitToPage="1"/>
  </sheetPr>
  <dimension ref="A1"/>
  <sheetViews>
    <sheetView tabSelected="1" workbookViewId="0"/>
  </sheetViews>
  <sheetFormatPr baseColWidth="10" defaultRowHeight="16" x14ac:dyDescent="0.2"/>
  <cols>
    <col min="1" max="16384" width="10.83203125" style="62"/>
  </cols>
  <sheetData/>
  <pageMargins left="0.7" right="0.7" top="0.75" bottom="0.75" header="0.3" footer="0.3"/>
  <pageSetup scale="4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D53D-CE33-DF49-9237-41CD4A4EF6A9}">
  <sheetPr>
    <tabColor theme="3" tint="0.79998168889431442"/>
  </sheetPr>
  <dimension ref="A1:P66"/>
  <sheetViews>
    <sheetView zoomScaleNormal="100" workbookViewId="0"/>
  </sheetViews>
  <sheetFormatPr baseColWidth="10" defaultColWidth="8.83203125" defaultRowHeight="19" x14ac:dyDescent="0.25"/>
  <cols>
    <col min="1" max="1" width="67.1640625" style="2" customWidth="1"/>
    <col min="2" max="3" width="14.6640625" style="2" bestFit="1" customWidth="1"/>
    <col min="4" max="4" width="14.33203125" style="2" bestFit="1" customWidth="1"/>
    <col min="5" max="10" width="14.6640625" style="2" bestFit="1" customWidth="1"/>
    <col min="11" max="12" width="14.33203125" style="2" bestFit="1" customWidth="1"/>
    <col min="13" max="15" width="13.1640625" style="2" bestFit="1" customWidth="1"/>
    <col min="16" max="19" width="12" style="2" customWidth="1"/>
    <col min="20" max="23" width="13.1640625" style="2" bestFit="1" customWidth="1"/>
    <col min="24" max="16384" width="8.83203125" style="2"/>
  </cols>
  <sheetData>
    <row r="1" spans="1:16" ht="24" x14ac:dyDescent="0.3">
      <c r="A1" s="12" t="s">
        <v>268</v>
      </c>
      <c r="B1" s="63"/>
      <c r="C1" s="63"/>
      <c r="D1" s="4"/>
    </row>
    <row r="2" spans="1:16" x14ac:dyDescent="0.25">
      <c r="A2" s="3" t="s">
        <v>269</v>
      </c>
    </row>
    <row r="3" spans="1:16" x14ac:dyDescent="0.25">
      <c r="A3" s="64"/>
      <c r="B3" s="17">
        <v>44834</v>
      </c>
      <c r="C3" s="17">
        <v>44469</v>
      </c>
      <c r="D3" s="17">
        <v>44104</v>
      </c>
      <c r="E3" s="17">
        <v>43738</v>
      </c>
      <c r="F3" s="17">
        <v>43373</v>
      </c>
      <c r="G3" s="17">
        <v>43008</v>
      </c>
      <c r="H3" s="17">
        <v>42643</v>
      </c>
      <c r="I3" s="17">
        <v>42277</v>
      </c>
      <c r="J3" s="17">
        <v>41912</v>
      </c>
      <c r="K3" s="17">
        <v>41547</v>
      </c>
      <c r="L3" s="17">
        <v>41182</v>
      </c>
      <c r="M3" s="17">
        <v>40816</v>
      </c>
      <c r="N3" s="17">
        <v>40451</v>
      </c>
      <c r="O3" s="18">
        <v>40086</v>
      </c>
    </row>
    <row r="4" spans="1:16" x14ac:dyDescent="0.25">
      <c r="A4" s="4" t="s">
        <v>270</v>
      </c>
      <c r="B4" s="11"/>
      <c r="C4" s="11"/>
      <c r="D4" s="11"/>
      <c r="E4" s="11"/>
      <c r="F4" s="11"/>
      <c r="G4" s="11"/>
      <c r="H4" s="11"/>
      <c r="I4" s="11"/>
      <c r="J4" s="11"/>
      <c r="K4" s="11"/>
      <c r="L4" s="11"/>
      <c r="M4" s="11"/>
      <c r="N4" s="11"/>
      <c r="O4" s="11"/>
      <c r="P4" s="5"/>
    </row>
    <row r="5" spans="1:16" x14ac:dyDescent="0.25">
      <c r="A5" s="2" t="s">
        <v>281</v>
      </c>
      <c r="B5" s="5">
        <v>275529000</v>
      </c>
      <c r="C5" s="5">
        <v>347573000</v>
      </c>
      <c r="D5" s="5">
        <v>179368000</v>
      </c>
      <c r="E5" s="5">
        <v>194581000</v>
      </c>
      <c r="F5" s="5">
        <v>212296000</v>
      </c>
      <c r="G5" s="5">
        <v>220973000</v>
      </c>
      <c r="H5" s="5">
        <v>158462000</v>
      </c>
      <c r="I5" s="5">
        <v>158705000</v>
      </c>
      <c r="J5" s="5">
        <v>165734000</v>
      </c>
      <c r="K5" s="5">
        <v>129699000</v>
      </c>
      <c r="L5" s="5">
        <v>94061000</v>
      </c>
      <c r="M5" s="5">
        <v>48393000</v>
      </c>
      <c r="N5" s="5">
        <v>43005000</v>
      </c>
      <c r="O5" s="5">
        <v>47917000</v>
      </c>
      <c r="P5" s="5"/>
    </row>
    <row r="6" spans="1:16" x14ac:dyDescent="0.25">
      <c r="A6" s="2" t="s">
        <v>282</v>
      </c>
      <c r="B6" s="5">
        <v>0</v>
      </c>
      <c r="C6" s="5">
        <v>0</v>
      </c>
      <c r="D6" s="5">
        <v>0</v>
      </c>
      <c r="E6" s="5">
        <v>0</v>
      </c>
      <c r="F6" s="5">
        <v>0</v>
      </c>
      <c r="G6" s="5">
        <v>8292000</v>
      </c>
      <c r="H6" s="5">
        <v>8172000</v>
      </c>
      <c r="I6" s="5">
        <v>7336000</v>
      </c>
      <c r="J6" s="5">
        <v>7942000</v>
      </c>
      <c r="K6" s="5">
        <v>7295000</v>
      </c>
      <c r="L6" s="5">
        <v>8095000</v>
      </c>
      <c r="M6" s="5">
        <v>7723000</v>
      </c>
      <c r="N6" s="5">
        <v>7077000</v>
      </c>
      <c r="O6" s="5">
        <v>6158000</v>
      </c>
      <c r="P6" s="5"/>
    </row>
    <row r="7" spans="1:16" x14ac:dyDescent="0.25">
      <c r="A7" s="4" t="s">
        <v>283</v>
      </c>
      <c r="B7" s="10">
        <f>SUM(B5:B6)</f>
        <v>275529000</v>
      </c>
      <c r="C7" s="10">
        <f t="shared" ref="C7:O7" si="0">SUM(C5:C6)</f>
        <v>347573000</v>
      </c>
      <c r="D7" s="10">
        <f t="shared" si="0"/>
        <v>179368000</v>
      </c>
      <c r="E7" s="10">
        <f t="shared" si="0"/>
        <v>194581000</v>
      </c>
      <c r="F7" s="10">
        <f t="shared" si="0"/>
        <v>212296000</v>
      </c>
      <c r="G7" s="10">
        <f t="shared" si="0"/>
        <v>229265000</v>
      </c>
      <c r="H7" s="10">
        <f t="shared" si="0"/>
        <v>166634000</v>
      </c>
      <c r="I7" s="10">
        <f t="shared" si="0"/>
        <v>166041000</v>
      </c>
      <c r="J7" s="10">
        <f t="shared" si="0"/>
        <v>173676000</v>
      </c>
      <c r="K7" s="10">
        <f t="shared" si="0"/>
        <v>136994000</v>
      </c>
      <c r="L7" s="10">
        <f t="shared" si="0"/>
        <v>102156000</v>
      </c>
      <c r="M7" s="10">
        <f t="shared" si="0"/>
        <v>56116000</v>
      </c>
      <c r="N7" s="10">
        <f t="shared" si="0"/>
        <v>50082000</v>
      </c>
      <c r="O7" s="10">
        <f t="shared" si="0"/>
        <v>54075000</v>
      </c>
      <c r="P7" s="5"/>
    </row>
    <row r="8" spans="1:16" x14ac:dyDescent="0.25">
      <c r="A8" s="2" t="s">
        <v>271</v>
      </c>
      <c r="B8" s="5">
        <v>32120000</v>
      </c>
      <c r="C8" s="5">
        <v>64115000</v>
      </c>
      <c r="D8" s="5">
        <v>35870000</v>
      </c>
      <c r="E8" s="5">
        <v>37241000</v>
      </c>
      <c r="F8" s="5">
        <v>42151000</v>
      </c>
      <c r="G8" s="5">
        <v>64550000</v>
      </c>
      <c r="H8" s="5">
        <v>42250000</v>
      </c>
      <c r="I8" s="5">
        <v>43278000</v>
      </c>
      <c r="J8" s="5">
        <v>48896000</v>
      </c>
      <c r="K8" s="5">
        <v>34610000</v>
      </c>
      <c r="L8" s="5">
        <v>20898000</v>
      </c>
      <c r="M8" s="5">
        <v>9772000</v>
      </c>
      <c r="N8" s="5">
        <v>11269000</v>
      </c>
      <c r="O8" s="5">
        <v>12965000</v>
      </c>
    </row>
    <row r="9" spans="1:16" ht="20" thickBot="1" x14ac:dyDescent="0.3">
      <c r="A9" s="4" t="s">
        <v>293</v>
      </c>
      <c r="B9" s="25">
        <f>B7-B8</f>
        <v>243409000</v>
      </c>
      <c r="C9" s="25">
        <f t="shared" ref="C9:O9" si="1">C7-C8</f>
        <v>283458000</v>
      </c>
      <c r="D9" s="25">
        <f t="shared" si="1"/>
        <v>143498000</v>
      </c>
      <c r="E9" s="25">
        <f t="shared" si="1"/>
        <v>157340000</v>
      </c>
      <c r="F9" s="25">
        <f t="shared" si="1"/>
        <v>170145000</v>
      </c>
      <c r="G9" s="25">
        <f t="shared" si="1"/>
        <v>164715000</v>
      </c>
      <c r="H9" s="25">
        <f t="shared" si="1"/>
        <v>124384000</v>
      </c>
      <c r="I9" s="25">
        <f t="shared" si="1"/>
        <v>122763000</v>
      </c>
      <c r="J9" s="25">
        <f t="shared" si="1"/>
        <v>124780000</v>
      </c>
      <c r="K9" s="25">
        <f t="shared" si="1"/>
        <v>102384000</v>
      </c>
      <c r="L9" s="25">
        <f t="shared" si="1"/>
        <v>81258000</v>
      </c>
      <c r="M9" s="25">
        <f t="shared" si="1"/>
        <v>46344000</v>
      </c>
      <c r="N9" s="25">
        <f t="shared" si="1"/>
        <v>38813000</v>
      </c>
      <c r="O9" s="25">
        <f t="shared" si="1"/>
        <v>41110000</v>
      </c>
    </row>
    <row r="10" spans="1:16" ht="20" thickTop="1" x14ac:dyDescent="0.25">
      <c r="B10" s="5"/>
      <c r="C10" s="5"/>
      <c r="D10" s="5"/>
      <c r="E10" s="5"/>
      <c r="F10" s="5"/>
      <c r="G10" s="5"/>
      <c r="H10" s="5"/>
      <c r="I10" s="5"/>
      <c r="J10" s="5"/>
      <c r="K10" s="5"/>
      <c r="L10" s="5"/>
      <c r="M10" s="5"/>
      <c r="N10" s="5"/>
      <c r="O10" s="5"/>
    </row>
    <row r="11" spans="1:16" x14ac:dyDescent="0.25">
      <c r="A11" s="4" t="s">
        <v>272</v>
      </c>
      <c r="B11" s="5"/>
      <c r="C11" s="5"/>
      <c r="D11" s="5"/>
      <c r="E11" s="5"/>
      <c r="F11" s="5"/>
      <c r="G11" s="5"/>
      <c r="H11" s="5"/>
      <c r="I11" s="5"/>
      <c r="J11" s="5"/>
      <c r="K11" s="5"/>
      <c r="L11" s="5"/>
      <c r="M11" s="5"/>
      <c r="N11" s="5"/>
      <c r="O11" s="5"/>
    </row>
    <row r="12" spans="1:16" x14ac:dyDescent="0.25">
      <c r="A12" s="2" t="s">
        <v>279</v>
      </c>
      <c r="B12" s="5">
        <v>23997000</v>
      </c>
      <c r="C12" s="5">
        <v>44720000</v>
      </c>
      <c r="D12" s="5">
        <v>0</v>
      </c>
      <c r="E12" s="5">
        <v>0</v>
      </c>
      <c r="F12" s="5">
        <v>0</v>
      </c>
      <c r="G12" s="5">
        <v>0</v>
      </c>
      <c r="H12" s="5">
        <v>0</v>
      </c>
      <c r="I12" s="5">
        <v>0</v>
      </c>
      <c r="J12" s="5">
        <v>0</v>
      </c>
      <c r="K12" s="37"/>
      <c r="L12" s="5"/>
      <c r="M12" s="5"/>
      <c r="N12" s="5"/>
      <c r="O12" s="5"/>
    </row>
    <row r="13" spans="1:16" x14ac:dyDescent="0.25">
      <c r="A13" s="2" t="s">
        <v>276</v>
      </c>
      <c r="B13" s="5">
        <v>69460000</v>
      </c>
      <c r="C13" s="5">
        <v>97635000</v>
      </c>
      <c r="D13" s="5">
        <v>55407000</v>
      </c>
      <c r="E13" s="5">
        <v>67091000</v>
      </c>
      <c r="F13" s="5">
        <v>67758000</v>
      </c>
      <c r="G13" s="5">
        <v>58282000</v>
      </c>
      <c r="H13" s="5">
        <v>35995000</v>
      </c>
      <c r="I13" s="5">
        <v>35834000</v>
      </c>
      <c r="J13" s="5">
        <v>39215000</v>
      </c>
      <c r="K13" s="37"/>
      <c r="L13" s="5"/>
      <c r="M13" s="5"/>
      <c r="N13" s="5"/>
      <c r="O13" s="5"/>
    </row>
    <row r="14" spans="1:16" x14ac:dyDescent="0.25">
      <c r="A14" s="2" t="s">
        <v>280</v>
      </c>
      <c r="B14" s="5">
        <v>357000</v>
      </c>
      <c r="C14" s="5">
        <v>672000</v>
      </c>
      <c r="D14" s="5">
        <v>408000</v>
      </c>
      <c r="E14" s="5">
        <v>460000</v>
      </c>
      <c r="F14" s="5">
        <v>643000</v>
      </c>
      <c r="G14" s="5">
        <v>676000</v>
      </c>
      <c r="H14" s="5">
        <v>498000</v>
      </c>
      <c r="I14" s="5">
        <v>341000</v>
      </c>
      <c r="J14" s="5">
        <v>4903140</v>
      </c>
      <c r="K14" s="37"/>
      <c r="L14" s="5"/>
      <c r="M14" s="5"/>
      <c r="N14" s="5"/>
      <c r="O14" s="5"/>
    </row>
    <row r="15" spans="1:16" x14ac:dyDescent="0.25">
      <c r="A15" s="2" t="s">
        <v>273</v>
      </c>
      <c r="B15" s="5">
        <v>5645000</v>
      </c>
      <c r="C15" s="5">
        <v>8322000</v>
      </c>
      <c r="D15" s="5">
        <v>5019000</v>
      </c>
      <c r="E15" s="5">
        <v>7748000</v>
      </c>
      <c r="F15" s="5">
        <v>7393000</v>
      </c>
      <c r="G15" s="5">
        <v>7503000</v>
      </c>
      <c r="H15" s="5">
        <v>6005000</v>
      </c>
      <c r="I15" s="5">
        <v>5741000</v>
      </c>
      <c r="J15" s="5">
        <v>5856200</v>
      </c>
      <c r="K15" s="37"/>
      <c r="L15" s="5"/>
      <c r="M15" s="5"/>
      <c r="N15" s="5"/>
      <c r="O15" s="5"/>
    </row>
    <row r="16" spans="1:16" x14ac:dyDescent="0.25">
      <c r="A16" s="2" t="s">
        <v>274</v>
      </c>
      <c r="B16" s="5">
        <v>64022000</v>
      </c>
      <c r="C16" s="5">
        <v>73875000</v>
      </c>
      <c r="D16" s="5">
        <v>37423000</v>
      </c>
      <c r="E16" s="5">
        <v>80290000</v>
      </c>
      <c r="F16" s="5">
        <v>83665000</v>
      </c>
      <c r="G16" s="5">
        <v>87788000</v>
      </c>
      <c r="H16" s="5">
        <v>70485000</v>
      </c>
      <c r="I16" s="5">
        <v>81739000</v>
      </c>
      <c r="J16" s="5">
        <v>82566666</v>
      </c>
      <c r="K16" s="37"/>
      <c r="L16" s="5"/>
      <c r="M16" s="5"/>
      <c r="N16" s="5"/>
      <c r="O16" s="5"/>
    </row>
    <row r="17" spans="1:15" ht="20" thickBot="1" x14ac:dyDescent="0.3">
      <c r="A17" s="4" t="s">
        <v>275</v>
      </c>
      <c r="B17" s="25">
        <f>SUM(B12:B16)</f>
        <v>163481000</v>
      </c>
      <c r="C17" s="25">
        <f t="shared" ref="C17:J17" si="2">SUM(C12:C16)</f>
        <v>225224000</v>
      </c>
      <c r="D17" s="25">
        <f t="shared" si="2"/>
        <v>98257000</v>
      </c>
      <c r="E17" s="25">
        <f t="shared" si="2"/>
        <v>155589000</v>
      </c>
      <c r="F17" s="25">
        <f t="shared" si="2"/>
        <v>159459000</v>
      </c>
      <c r="G17" s="25">
        <f t="shared" si="2"/>
        <v>154249000</v>
      </c>
      <c r="H17" s="25">
        <f t="shared" si="2"/>
        <v>112983000</v>
      </c>
      <c r="I17" s="25">
        <f t="shared" si="2"/>
        <v>123655000</v>
      </c>
      <c r="J17" s="25">
        <f t="shared" si="2"/>
        <v>132541006</v>
      </c>
      <c r="K17" s="39"/>
      <c r="L17" s="5"/>
      <c r="M17" s="5"/>
      <c r="N17" s="5"/>
      <c r="O17" s="5"/>
    </row>
    <row r="18" spans="1:15" ht="20" thickTop="1" x14ac:dyDescent="0.25">
      <c r="B18" s="5"/>
      <c r="C18" s="5"/>
      <c r="D18" s="5"/>
      <c r="E18" s="5"/>
      <c r="F18" s="5"/>
      <c r="G18" s="5"/>
      <c r="H18" s="5"/>
      <c r="I18" s="5"/>
      <c r="J18" s="5"/>
      <c r="K18" s="5"/>
      <c r="L18" s="5"/>
      <c r="M18" s="5"/>
      <c r="N18" s="5"/>
      <c r="O18" s="5"/>
    </row>
    <row r="19" spans="1:15" x14ac:dyDescent="0.25">
      <c r="A19" s="2" t="s">
        <v>284</v>
      </c>
      <c r="B19" s="5">
        <f>B5</f>
        <v>275529000</v>
      </c>
      <c r="C19" s="5">
        <f t="shared" ref="C19:J19" si="3">C5</f>
        <v>347573000</v>
      </c>
      <c r="D19" s="5">
        <f t="shared" si="3"/>
        <v>179368000</v>
      </c>
      <c r="E19" s="5">
        <f t="shared" si="3"/>
        <v>194581000</v>
      </c>
      <c r="F19" s="5">
        <f t="shared" si="3"/>
        <v>212296000</v>
      </c>
      <c r="G19" s="5">
        <f t="shared" si="3"/>
        <v>220973000</v>
      </c>
      <c r="H19" s="5">
        <f t="shared" si="3"/>
        <v>158462000</v>
      </c>
      <c r="I19" s="5">
        <f t="shared" si="3"/>
        <v>158705000</v>
      </c>
      <c r="J19" s="5">
        <f t="shared" si="3"/>
        <v>165734000</v>
      </c>
      <c r="K19" s="5"/>
      <c r="L19" s="5"/>
      <c r="M19" s="5"/>
      <c r="N19" s="5"/>
      <c r="O19" s="5"/>
    </row>
    <row r="20" spans="1:15" x14ac:dyDescent="0.25">
      <c r="A20" s="2" t="s">
        <v>277</v>
      </c>
      <c r="B20" s="5">
        <f>-B17</f>
        <v>-163481000</v>
      </c>
      <c r="C20" s="5">
        <f t="shared" ref="C20:J20" si="4">-C17</f>
        <v>-225224000</v>
      </c>
      <c r="D20" s="5">
        <f t="shared" si="4"/>
        <v>-98257000</v>
      </c>
      <c r="E20" s="5">
        <f t="shared" si="4"/>
        <v>-155589000</v>
      </c>
      <c r="F20" s="5">
        <f t="shared" si="4"/>
        <v>-159459000</v>
      </c>
      <c r="G20" s="5">
        <f t="shared" si="4"/>
        <v>-154249000</v>
      </c>
      <c r="H20" s="5">
        <f t="shared" si="4"/>
        <v>-112983000</v>
      </c>
      <c r="I20" s="5">
        <f t="shared" si="4"/>
        <v>-123655000</v>
      </c>
      <c r="J20" s="5">
        <f t="shared" si="4"/>
        <v>-132541006</v>
      </c>
      <c r="K20" s="5"/>
      <c r="L20" s="5"/>
      <c r="M20" s="5"/>
      <c r="N20" s="5"/>
      <c r="O20" s="5"/>
    </row>
    <row r="21" spans="1:15" ht="20" thickBot="1" x14ac:dyDescent="0.3">
      <c r="A21" s="4" t="s">
        <v>278</v>
      </c>
      <c r="B21" s="25">
        <f>SUM(B19:B20)</f>
        <v>112048000</v>
      </c>
      <c r="C21" s="25">
        <f t="shared" ref="C21:G21" si="5">SUM(C19:C20)</f>
        <v>122349000</v>
      </c>
      <c r="D21" s="25">
        <f t="shared" si="5"/>
        <v>81111000</v>
      </c>
      <c r="E21" s="25">
        <f t="shared" si="5"/>
        <v>38992000</v>
      </c>
      <c r="F21" s="25">
        <f t="shared" si="5"/>
        <v>52837000</v>
      </c>
      <c r="G21" s="25">
        <f t="shared" si="5"/>
        <v>66724000</v>
      </c>
      <c r="H21" s="25">
        <f>SUM(H19:H20)</f>
        <v>45479000</v>
      </c>
      <c r="I21" s="25">
        <f t="shared" ref="I21" si="6">SUM(I19:I20)</f>
        <v>35050000</v>
      </c>
      <c r="J21" s="25">
        <f t="shared" ref="J21" si="7">SUM(J19:J20)</f>
        <v>33192994</v>
      </c>
      <c r="K21" s="5"/>
      <c r="L21" s="5"/>
      <c r="M21" s="5"/>
      <c r="N21" s="5"/>
      <c r="O21" s="5"/>
    </row>
    <row r="22" spans="1:15" ht="20" thickTop="1" x14ac:dyDescent="0.25">
      <c r="B22" s="5"/>
      <c r="C22" s="5"/>
      <c r="D22" s="5"/>
      <c r="E22" s="5"/>
      <c r="F22" s="5"/>
      <c r="G22" s="5"/>
      <c r="H22" s="5"/>
      <c r="I22" s="5"/>
      <c r="J22" s="5"/>
      <c r="K22" s="5"/>
      <c r="L22" s="5"/>
      <c r="M22" s="5"/>
      <c r="N22" s="5"/>
      <c r="O22" s="5"/>
    </row>
    <row r="23" spans="1:15" x14ac:dyDescent="0.25">
      <c r="A23" s="4" t="s">
        <v>287</v>
      </c>
      <c r="B23" s="5"/>
      <c r="C23" s="5"/>
      <c r="D23" s="5"/>
      <c r="E23" s="5"/>
      <c r="F23" s="5"/>
      <c r="G23" s="5"/>
      <c r="H23" s="5"/>
      <c r="I23" s="5"/>
      <c r="J23" s="5"/>
      <c r="K23" s="5"/>
      <c r="L23" s="5"/>
      <c r="M23" s="5"/>
      <c r="N23" s="5"/>
      <c r="O23" s="5"/>
    </row>
    <row r="24" spans="1:15" x14ac:dyDescent="0.25">
      <c r="A24" s="2" t="s">
        <v>285</v>
      </c>
      <c r="B24" s="5"/>
      <c r="C24" s="5">
        <v>0</v>
      </c>
      <c r="D24" s="5">
        <v>0</v>
      </c>
      <c r="E24" s="5">
        <v>9380000</v>
      </c>
      <c r="F24" s="5">
        <v>10249000</v>
      </c>
      <c r="G24" s="5">
        <v>11724000</v>
      </c>
      <c r="H24" s="5">
        <v>12667000</v>
      </c>
      <c r="I24" s="5">
        <v>8694000</v>
      </c>
      <c r="J24" s="5"/>
      <c r="K24" s="5"/>
      <c r="L24" s="5"/>
      <c r="M24" s="5"/>
      <c r="N24" s="5"/>
      <c r="O24" s="5"/>
    </row>
    <row r="25" spans="1:15" x14ac:dyDescent="0.25">
      <c r="A25" s="2" t="s">
        <v>288</v>
      </c>
      <c r="B25" s="5">
        <v>112048000</v>
      </c>
      <c r="C25" s="5">
        <v>122349000</v>
      </c>
      <c r="D25" s="5">
        <v>81111000</v>
      </c>
      <c r="E25" s="5">
        <v>29612000</v>
      </c>
      <c r="F25" s="5">
        <v>42587000</v>
      </c>
      <c r="G25" s="5">
        <v>55000000</v>
      </c>
      <c r="H25" s="5">
        <v>32814000</v>
      </c>
      <c r="I25" s="5">
        <v>26355000</v>
      </c>
      <c r="J25" s="5"/>
      <c r="K25" s="5"/>
      <c r="L25" s="5"/>
      <c r="M25" s="5"/>
      <c r="N25" s="5"/>
      <c r="O25" s="5"/>
    </row>
    <row r="26" spans="1:15" ht="20" thickBot="1" x14ac:dyDescent="0.3">
      <c r="A26" s="4" t="s">
        <v>286</v>
      </c>
      <c r="B26" s="25">
        <f t="shared" ref="B26:D26" si="8">SUM(B24:B25)</f>
        <v>112048000</v>
      </c>
      <c r="C26" s="25">
        <f t="shared" si="8"/>
        <v>122349000</v>
      </c>
      <c r="D26" s="25">
        <f t="shared" si="8"/>
        <v>81111000</v>
      </c>
      <c r="E26" s="25">
        <f>SUM(E24:E25)</f>
        <v>38992000</v>
      </c>
      <c r="F26" s="25">
        <f t="shared" ref="F26:I26" si="9">SUM(F24:F25)</f>
        <v>52836000</v>
      </c>
      <c r="G26" s="25">
        <f t="shared" si="9"/>
        <v>66724000</v>
      </c>
      <c r="H26" s="25">
        <f t="shared" si="9"/>
        <v>45481000</v>
      </c>
      <c r="I26" s="25">
        <f t="shared" si="9"/>
        <v>35049000</v>
      </c>
      <c r="J26" s="11"/>
      <c r="K26" s="5"/>
      <c r="L26" s="5"/>
      <c r="M26" s="5"/>
      <c r="N26" s="5"/>
      <c r="O26" s="5"/>
    </row>
    <row r="27" spans="1:15" ht="20" thickTop="1" x14ac:dyDescent="0.25"/>
    <row r="41" spans="1:15" x14ac:dyDescent="0.25">
      <c r="A41" s="4" t="s">
        <v>297</v>
      </c>
    </row>
    <row r="42" spans="1:15" x14ac:dyDescent="0.25">
      <c r="A42" s="2" t="s">
        <v>294</v>
      </c>
      <c r="B42" s="5">
        <f>-'Cash Flow'!B37</f>
        <v>117678000</v>
      </c>
      <c r="C42" s="5">
        <f>-'Cash Flow'!C37</f>
        <v>64990000</v>
      </c>
      <c r="D42" s="5">
        <f>-'Cash Flow'!D37</f>
        <v>0</v>
      </c>
      <c r="E42" s="5">
        <f>-'Cash Flow'!E37</f>
        <v>0</v>
      </c>
      <c r="F42" s="5">
        <f>-'Cash Flow'!F37</f>
        <v>0</v>
      </c>
      <c r="G42" s="5">
        <f>-'Cash Flow'!G37</f>
        <v>5013000</v>
      </c>
      <c r="H42" s="5">
        <f>-'Cash Flow'!H37</f>
        <v>3832000</v>
      </c>
      <c r="I42" s="5">
        <f>-'Cash Flow'!I37</f>
        <v>10977000</v>
      </c>
      <c r="J42" s="5">
        <f>-'Cash Flow'!J37</f>
        <v>0</v>
      </c>
      <c r="K42" s="5">
        <f>-'Cash Flow'!K37</f>
        <v>0</v>
      </c>
      <c r="L42" s="5">
        <f>-'Cash Flow'!L37</f>
        <v>20961000</v>
      </c>
      <c r="M42" s="5">
        <f>-'Cash Flow'!M37</f>
        <v>11154000</v>
      </c>
      <c r="N42" s="5">
        <f>-'Cash Flow'!N37</f>
        <v>0</v>
      </c>
      <c r="O42" s="5">
        <f>-'Cash Flow'!O37</f>
        <v>20424000</v>
      </c>
    </row>
    <row r="43" spans="1:15" x14ac:dyDescent="0.25">
      <c r="A43" s="2" t="s">
        <v>295</v>
      </c>
      <c r="B43" s="5">
        <f>-'Cash Flow'!B38</f>
        <v>-80570000</v>
      </c>
      <c r="C43" s="5">
        <f>-'Cash Flow'!C38</f>
        <v>-45033000</v>
      </c>
      <c r="D43" s="5">
        <f>-'Cash Flow'!D38</f>
        <v>-16307000</v>
      </c>
      <c r="E43" s="5">
        <f>-'Cash Flow'!E38</f>
        <v>0</v>
      </c>
      <c r="F43" s="5">
        <f>-'Cash Flow'!F38</f>
        <v>-8125000</v>
      </c>
      <c r="G43" s="5">
        <f>-'Cash Flow'!G38</f>
        <v>0</v>
      </c>
      <c r="H43" s="5">
        <f>-'Cash Flow'!H38</f>
        <v>0</v>
      </c>
      <c r="I43" s="5">
        <f>-'Cash Flow'!I38</f>
        <v>-4044000</v>
      </c>
      <c r="J43" s="5">
        <f>-'Cash Flow'!J38</f>
        <v>0</v>
      </c>
      <c r="K43" s="5">
        <f>-'Cash Flow'!K38</f>
        <v>0</v>
      </c>
      <c r="L43" s="5">
        <f>-'Cash Flow'!L38</f>
        <v>0</v>
      </c>
      <c r="M43" s="5">
        <f>-'Cash Flow'!M38</f>
        <v>0</v>
      </c>
      <c r="N43" s="5">
        <f>-'Cash Flow'!N38</f>
        <v>0</v>
      </c>
      <c r="O43" s="5">
        <f>-'Cash Flow'!O38</f>
        <v>0</v>
      </c>
    </row>
    <row r="44" spans="1:15" ht="20" thickBot="1" x14ac:dyDescent="0.3">
      <c r="A44" s="4" t="s">
        <v>296</v>
      </c>
      <c r="B44" s="25">
        <f>SUM(B42:B43)</f>
        <v>37108000</v>
      </c>
      <c r="C44" s="25">
        <f t="shared" ref="C44:O44" si="10">SUM(C42:C43)</f>
        <v>19957000</v>
      </c>
      <c r="D44" s="25">
        <f t="shared" si="10"/>
        <v>-16307000</v>
      </c>
      <c r="E44" s="25">
        <f t="shared" si="10"/>
        <v>0</v>
      </c>
      <c r="F44" s="25">
        <f t="shared" si="10"/>
        <v>-8125000</v>
      </c>
      <c r="G44" s="25">
        <f t="shared" si="10"/>
        <v>5013000</v>
      </c>
      <c r="H44" s="25">
        <f t="shared" si="10"/>
        <v>3832000</v>
      </c>
      <c r="I44" s="25">
        <f t="shared" si="10"/>
        <v>6933000</v>
      </c>
      <c r="J44" s="25">
        <f t="shared" si="10"/>
        <v>0</v>
      </c>
      <c r="K44" s="25">
        <f t="shared" si="10"/>
        <v>0</v>
      </c>
      <c r="L44" s="25">
        <f t="shared" si="10"/>
        <v>20961000</v>
      </c>
      <c r="M44" s="25">
        <f t="shared" si="10"/>
        <v>11154000</v>
      </c>
      <c r="N44" s="25">
        <f t="shared" si="10"/>
        <v>0</v>
      </c>
      <c r="O44" s="25">
        <f t="shared" si="10"/>
        <v>20424000</v>
      </c>
    </row>
    <row r="45" spans="1:15" ht="20" thickTop="1" x14ac:dyDescent="0.25"/>
    <row r="46" spans="1:15" s="4" customFormat="1" x14ac:dyDescent="0.25">
      <c r="A46" s="4" t="s">
        <v>298</v>
      </c>
      <c r="B46" s="43">
        <f>SUM(B44:$O$44)</f>
        <v>100950000</v>
      </c>
      <c r="C46" s="43">
        <f>SUM(C44:$O$44)</f>
        <v>63842000</v>
      </c>
      <c r="D46" s="43">
        <f>SUM(D44:$O$44)</f>
        <v>43885000</v>
      </c>
      <c r="E46" s="43">
        <f>SUM(E44:$O$44)</f>
        <v>60192000</v>
      </c>
      <c r="F46" s="43">
        <f>SUM(F44:$O$44)</f>
        <v>60192000</v>
      </c>
      <c r="G46" s="43">
        <f>SUM(G44:$O$44)</f>
        <v>68317000</v>
      </c>
      <c r="H46" s="43">
        <f>SUM(H44:$O$44)</f>
        <v>63304000</v>
      </c>
      <c r="I46" s="43">
        <f>SUM(I44:$O$44)</f>
        <v>59472000</v>
      </c>
      <c r="J46" s="43">
        <f>SUM(J44:$O$44)</f>
        <v>52539000</v>
      </c>
      <c r="K46" s="43">
        <f>SUM(K44:$O$44)</f>
        <v>52539000</v>
      </c>
      <c r="L46" s="43">
        <f>SUM(L44:$O$44)</f>
        <v>52539000</v>
      </c>
      <c r="M46" s="43">
        <f>SUM(M44:$O$44)</f>
        <v>31578000</v>
      </c>
      <c r="N46" s="43">
        <f>SUM(N44:$O$44)</f>
        <v>20424000</v>
      </c>
      <c r="O46" s="43">
        <f>SUM(O44:$O$44)</f>
        <v>20424000</v>
      </c>
    </row>
    <row r="48" spans="1:15" x14ac:dyDescent="0.25">
      <c r="A48" s="4" t="s">
        <v>301</v>
      </c>
    </row>
    <row r="49" spans="1:15" x14ac:dyDescent="0.25">
      <c r="A49" s="2" t="s">
        <v>289</v>
      </c>
      <c r="B49" s="5">
        <f>'Income Statements'!B33</f>
        <v>5451000</v>
      </c>
      <c r="C49" s="5">
        <f>'Income Statements'!C33</f>
        <v>2908000</v>
      </c>
      <c r="D49" s="5">
        <f>'Income Statements'!D33</f>
        <v>4965000</v>
      </c>
      <c r="E49" s="5">
        <f>'Income Statements'!E33</f>
        <v>5380000</v>
      </c>
      <c r="F49" s="5">
        <f>'Income Statements'!F33</f>
        <v>4808000</v>
      </c>
      <c r="G49" s="5">
        <f>'Income Statements'!G33</f>
        <v>4844000</v>
      </c>
      <c r="H49" s="5">
        <f>'Income Statements'!H33</f>
        <v>4085000</v>
      </c>
      <c r="I49" s="5">
        <f>'Income Statements'!I33</f>
        <v>3829000</v>
      </c>
      <c r="J49" s="5">
        <f>'Income Statements'!J33</f>
        <v>3001000</v>
      </c>
      <c r="K49" s="5">
        <f>'Income Statements'!K33</f>
        <v>2541000</v>
      </c>
      <c r="L49" s="5">
        <f>'Income Statements'!L33</f>
        <v>1967000</v>
      </c>
      <c r="M49" s="5">
        <f>'Income Statements'!M33</f>
        <v>1233000</v>
      </c>
      <c r="N49" s="5">
        <f>'Income Statements'!N33</f>
        <v>867000</v>
      </c>
      <c r="O49" s="5">
        <f>'Income Statements'!O33</f>
        <v>704000</v>
      </c>
    </row>
    <row r="50" spans="1:15" x14ac:dyDescent="0.25">
      <c r="A50" s="2" t="s">
        <v>290</v>
      </c>
      <c r="B50" s="5">
        <f>'Income Statements'!B36</f>
        <v>14249000</v>
      </c>
      <c r="C50" s="5">
        <f>'Income Statements'!C36</f>
        <v>41749000</v>
      </c>
      <c r="D50" s="5">
        <f>'Income Statements'!D36</f>
        <v>4193000</v>
      </c>
      <c r="E50" s="5">
        <f>'Income Statements'!E36</f>
        <v>0</v>
      </c>
      <c r="F50" s="5">
        <f>'Income Statements'!F36</f>
        <v>3182000</v>
      </c>
      <c r="G50" s="5">
        <f>'Income Statements'!G36</f>
        <v>0</v>
      </c>
      <c r="H50" s="5">
        <f>'Income Statements'!H36</f>
        <v>0</v>
      </c>
      <c r="I50" s="5">
        <f>'Income Statements'!I36</f>
        <v>4000</v>
      </c>
      <c r="J50" s="5">
        <f>'Income Statements'!J36</f>
        <v>0</v>
      </c>
      <c r="K50" s="5">
        <f>'Income Statements'!K36</f>
        <v>1000</v>
      </c>
      <c r="L50" s="5">
        <f>'Income Statements'!L36</f>
        <v>7000</v>
      </c>
      <c r="M50" s="5">
        <f>'Income Statements'!M36</f>
        <v>1000</v>
      </c>
      <c r="N50" s="5">
        <f>'Income Statements'!N36</f>
        <v>0</v>
      </c>
      <c r="O50" s="5">
        <f>'Income Statements'!O36</f>
        <v>91000</v>
      </c>
    </row>
    <row r="51" spans="1:15" s="4" customFormat="1" ht="20" thickBot="1" x14ac:dyDescent="0.3">
      <c r="A51" s="4" t="s">
        <v>299</v>
      </c>
      <c r="B51" s="25">
        <f>SUM(B49:B50)</f>
        <v>19700000</v>
      </c>
      <c r="C51" s="25">
        <f t="shared" ref="C51:O51" si="11">SUM(C49:C50)</f>
        <v>44657000</v>
      </c>
      <c r="D51" s="25">
        <f t="shared" si="11"/>
        <v>9158000</v>
      </c>
      <c r="E51" s="25">
        <f t="shared" si="11"/>
        <v>5380000</v>
      </c>
      <c r="F51" s="25">
        <f t="shared" si="11"/>
        <v>7990000</v>
      </c>
      <c r="G51" s="25">
        <f t="shared" si="11"/>
        <v>4844000</v>
      </c>
      <c r="H51" s="25">
        <f t="shared" si="11"/>
        <v>4085000</v>
      </c>
      <c r="I51" s="25">
        <f t="shared" si="11"/>
        <v>3833000</v>
      </c>
      <c r="J51" s="25">
        <f t="shared" si="11"/>
        <v>3001000</v>
      </c>
      <c r="K51" s="25">
        <f t="shared" si="11"/>
        <v>2542000</v>
      </c>
      <c r="L51" s="25">
        <f t="shared" si="11"/>
        <v>1974000</v>
      </c>
      <c r="M51" s="25">
        <f t="shared" si="11"/>
        <v>1234000</v>
      </c>
      <c r="N51" s="25">
        <f t="shared" si="11"/>
        <v>867000</v>
      </c>
      <c r="O51" s="25">
        <f t="shared" si="11"/>
        <v>795000</v>
      </c>
    </row>
    <row r="52" spans="1:15" ht="20" thickTop="1" x14ac:dyDescent="0.25">
      <c r="B52" s="5"/>
      <c r="C52" s="5"/>
      <c r="D52" s="5"/>
      <c r="E52" s="5"/>
      <c r="F52" s="5"/>
      <c r="G52" s="5"/>
      <c r="H52" s="5"/>
      <c r="I52" s="5"/>
      <c r="J52" s="5"/>
      <c r="K52" s="5"/>
      <c r="L52" s="5"/>
      <c r="M52" s="5"/>
      <c r="N52" s="5"/>
      <c r="O52" s="5"/>
    </row>
    <row r="53" spans="1:15" x14ac:dyDescent="0.25">
      <c r="A53" s="4" t="s">
        <v>308</v>
      </c>
      <c r="B53" s="11">
        <v>120692000</v>
      </c>
      <c r="C53" s="11">
        <v>244093000</v>
      </c>
      <c r="D53" s="11">
        <v>137593000</v>
      </c>
      <c r="E53" s="11">
        <v>140692000</v>
      </c>
      <c r="F53" s="11">
        <v>158407000</v>
      </c>
      <c r="G53" s="11">
        <v>165872000</v>
      </c>
      <c r="H53" s="11">
        <v>108256000</v>
      </c>
      <c r="I53" s="11">
        <v>111498000</v>
      </c>
      <c r="J53" s="11">
        <v>125700000</v>
      </c>
      <c r="K53" s="11">
        <v>89018000</v>
      </c>
      <c r="L53" s="11">
        <v>52464000</v>
      </c>
      <c r="M53" s="11">
        <v>24532000</v>
      </c>
      <c r="N53" s="11">
        <v>29655000</v>
      </c>
      <c r="O53" s="11">
        <v>33677000</v>
      </c>
    </row>
    <row r="54" spans="1:15" x14ac:dyDescent="0.25">
      <c r="B54" s="5"/>
      <c r="C54" s="5"/>
      <c r="D54" s="5"/>
      <c r="E54" s="5"/>
      <c r="F54" s="5"/>
      <c r="G54" s="5"/>
      <c r="H54" s="5"/>
      <c r="I54" s="5"/>
      <c r="J54" s="5"/>
      <c r="K54" s="5"/>
      <c r="L54" s="5"/>
      <c r="M54" s="5"/>
      <c r="N54" s="5"/>
      <c r="O54" s="5"/>
    </row>
    <row r="55" spans="1:15" x14ac:dyDescent="0.25">
      <c r="A55" s="4" t="s">
        <v>300</v>
      </c>
      <c r="B55" s="5"/>
      <c r="C55" s="5"/>
      <c r="D55" s="5"/>
      <c r="E55" s="5"/>
      <c r="F55" s="5"/>
      <c r="G55" s="5"/>
      <c r="H55" s="5"/>
      <c r="I55" s="5"/>
      <c r="J55" s="5"/>
      <c r="K55" s="5"/>
      <c r="L55" s="5"/>
      <c r="M55" s="5"/>
      <c r="N55" s="5"/>
      <c r="O55" s="5"/>
    </row>
    <row r="56" spans="1:15" x14ac:dyDescent="0.25">
      <c r="A56" s="2" t="s">
        <v>292</v>
      </c>
      <c r="B56" s="5">
        <f>'Balance Sheets'!B46</f>
        <v>75000000</v>
      </c>
      <c r="C56" s="5">
        <f>'Balance Sheets'!C46</f>
        <v>32000000</v>
      </c>
      <c r="D56" s="5">
        <f>'Balance Sheets'!D46</f>
        <v>29493000</v>
      </c>
      <c r="E56" s="5">
        <f>'Balance Sheets'!E46</f>
        <v>29493000</v>
      </c>
      <c r="F56" s="5">
        <f>'Balance Sheets'!F46</f>
        <v>29493000</v>
      </c>
      <c r="G56" s="5">
        <f>'Balance Sheets'!G46</f>
        <v>29493000</v>
      </c>
      <c r="H56" s="5">
        <f>'Balance Sheets'!H46</f>
        <v>29493000</v>
      </c>
      <c r="I56" s="5">
        <f>'Balance Sheets'!I46</f>
        <v>29493000</v>
      </c>
      <c r="J56" s="5">
        <f>'Balance Sheets'!J46</f>
        <v>29493000</v>
      </c>
      <c r="K56" s="5">
        <f>'Balance Sheets'!K46</f>
        <v>29493000</v>
      </c>
      <c r="L56" s="5">
        <f>'Balance Sheets'!L46</f>
        <v>0</v>
      </c>
      <c r="M56" s="5">
        <f>'Balance Sheets'!M46</f>
        <v>0</v>
      </c>
      <c r="N56" s="5">
        <f>'Balance Sheets'!N46</f>
        <v>0</v>
      </c>
      <c r="O56" s="5">
        <f>'Balance Sheets'!O46</f>
        <v>0</v>
      </c>
    </row>
    <row r="57" spans="1:15" x14ac:dyDescent="0.25">
      <c r="A57" s="2" t="s">
        <v>291</v>
      </c>
      <c r="B57" s="5">
        <f>-'Income Statements'!B39</f>
        <v>1026000</v>
      </c>
      <c r="C57" s="5">
        <f>-'Income Statements'!C39</f>
        <v>233000</v>
      </c>
      <c r="D57" s="5">
        <f>-'Income Statements'!D39</f>
        <v>434000</v>
      </c>
      <c r="E57" s="5">
        <f>-'Income Statements'!E39</f>
        <v>862000</v>
      </c>
      <c r="F57" s="5">
        <f>-'Income Statements'!F39</f>
        <v>651000</v>
      </c>
      <c r="G57" s="5">
        <f>-'Income Statements'!G39</f>
        <v>422000</v>
      </c>
      <c r="H57" s="5">
        <f>-'Income Statements'!H39</f>
        <v>284000</v>
      </c>
      <c r="I57" s="5">
        <f>-'Income Statements'!I39</f>
        <v>224000</v>
      </c>
      <c r="J57" s="5">
        <f>-'Income Statements'!J39</f>
        <v>230000</v>
      </c>
      <c r="K57" s="5">
        <f>-'Income Statements'!K39</f>
        <v>97000</v>
      </c>
      <c r="L57" s="5">
        <f>-'Income Statements'!L39</f>
        <v>0</v>
      </c>
      <c r="M57" s="5">
        <f>-'Income Statements'!M39</f>
        <v>0</v>
      </c>
      <c r="N57" s="5">
        <f>-'Income Statements'!N39</f>
        <v>0</v>
      </c>
      <c r="O57" s="5">
        <f>-'Income Statements'!O39</f>
        <v>0</v>
      </c>
    </row>
    <row r="58" spans="1:15" x14ac:dyDescent="0.25">
      <c r="B58" s="5"/>
      <c r="C58" s="5"/>
      <c r="D58" s="5"/>
      <c r="E58" s="5"/>
      <c r="F58" s="5"/>
      <c r="G58" s="5"/>
      <c r="H58" s="5"/>
      <c r="I58" s="5"/>
      <c r="J58" s="5"/>
      <c r="K58" s="5"/>
      <c r="L58" s="5"/>
      <c r="M58" s="5"/>
      <c r="N58" s="5"/>
      <c r="O58" s="5"/>
    </row>
    <row r="59" spans="1:15" x14ac:dyDescent="0.25">
      <c r="A59" s="97" t="s">
        <v>302</v>
      </c>
      <c r="B59" s="68" t="s">
        <v>307</v>
      </c>
      <c r="C59" s="5"/>
      <c r="D59" s="5"/>
      <c r="E59" s="5"/>
      <c r="F59" s="5"/>
      <c r="G59" s="5"/>
      <c r="H59" s="5"/>
      <c r="I59" s="5"/>
      <c r="J59" s="5"/>
      <c r="K59" s="5"/>
      <c r="L59" s="5"/>
      <c r="M59" s="5"/>
      <c r="N59" s="5"/>
      <c r="O59" s="5"/>
    </row>
    <row r="60" spans="1:15" x14ac:dyDescent="0.25">
      <c r="A60" s="98"/>
      <c r="B60" s="67" t="s">
        <v>303</v>
      </c>
      <c r="C60" s="5"/>
      <c r="D60" s="5"/>
      <c r="E60" s="5"/>
      <c r="F60" s="5"/>
      <c r="G60" s="5"/>
      <c r="H60" s="5"/>
      <c r="I60" s="5"/>
      <c r="J60" s="5"/>
      <c r="K60" s="5"/>
      <c r="L60" s="5"/>
      <c r="M60" s="5"/>
      <c r="N60" s="5"/>
      <c r="O60" s="5"/>
    </row>
    <row r="61" spans="1:15" x14ac:dyDescent="0.25">
      <c r="A61" s="2" t="s">
        <v>304</v>
      </c>
      <c r="B61" s="5">
        <f>SUM(B44:O44)</f>
        <v>100950000</v>
      </c>
      <c r="C61" s="5"/>
      <c r="D61" s="5"/>
      <c r="E61" s="5"/>
      <c r="F61" s="5"/>
      <c r="G61" s="5"/>
      <c r="H61" s="5"/>
      <c r="I61" s="5"/>
      <c r="J61" s="5"/>
      <c r="K61" s="5"/>
      <c r="L61" s="5"/>
      <c r="M61" s="5"/>
      <c r="N61" s="5"/>
      <c r="O61" s="5"/>
    </row>
    <row r="62" spans="1:15" x14ac:dyDescent="0.25">
      <c r="A62" s="2" t="s">
        <v>305</v>
      </c>
      <c r="B62" s="5">
        <f>SUM(B49:O49)</f>
        <v>46583000</v>
      </c>
      <c r="C62" s="5"/>
      <c r="D62" s="5"/>
      <c r="E62" s="5"/>
      <c r="F62" s="5"/>
      <c r="G62" s="5"/>
      <c r="H62" s="5"/>
      <c r="I62" s="5"/>
      <c r="J62" s="5"/>
      <c r="K62" s="5"/>
      <c r="L62" s="5"/>
      <c r="M62" s="5"/>
      <c r="N62" s="5"/>
      <c r="O62" s="5"/>
    </row>
    <row r="63" spans="1:15" x14ac:dyDescent="0.25">
      <c r="A63" s="2" t="s">
        <v>306</v>
      </c>
      <c r="B63" s="5">
        <f>SUM(B50:O50)</f>
        <v>63477000</v>
      </c>
      <c r="C63" s="5"/>
      <c r="D63" s="5"/>
      <c r="E63" s="5"/>
      <c r="F63" s="5"/>
      <c r="G63" s="5"/>
      <c r="H63" s="5"/>
      <c r="I63" s="5"/>
      <c r="J63" s="5"/>
      <c r="K63" s="5"/>
      <c r="L63" s="5"/>
      <c r="M63" s="5"/>
      <c r="N63" s="5"/>
      <c r="O63" s="5"/>
    </row>
    <row r="64" spans="1:15" x14ac:dyDescent="0.25">
      <c r="A64" s="2" t="s">
        <v>309</v>
      </c>
      <c r="B64" s="5">
        <f>B53</f>
        <v>120692000</v>
      </c>
      <c r="C64" s="5"/>
      <c r="D64" s="5"/>
      <c r="E64" s="5"/>
      <c r="F64" s="5"/>
      <c r="G64" s="5"/>
      <c r="H64" s="5"/>
      <c r="I64" s="5"/>
      <c r="J64" s="5"/>
      <c r="K64" s="5"/>
      <c r="L64" s="5"/>
      <c r="M64" s="5"/>
      <c r="N64" s="5"/>
      <c r="O64" s="5"/>
    </row>
    <row r="65" spans="1:15" x14ac:dyDescent="0.25">
      <c r="A65" s="2" t="s">
        <v>310</v>
      </c>
      <c r="B65" s="5">
        <f>B56</f>
        <v>75000000</v>
      </c>
      <c r="C65" s="5"/>
      <c r="D65" s="5"/>
      <c r="E65" s="5"/>
      <c r="F65" s="5"/>
      <c r="G65" s="5"/>
      <c r="H65" s="5"/>
      <c r="I65" s="5"/>
      <c r="J65" s="5"/>
      <c r="K65" s="5"/>
      <c r="L65" s="5"/>
      <c r="M65" s="5"/>
      <c r="N65" s="5"/>
      <c r="O65" s="5"/>
    </row>
    <row r="66" spans="1:15" x14ac:dyDescent="0.25">
      <c r="A66" s="2" t="s">
        <v>311</v>
      </c>
      <c r="B66" s="5">
        <f>SUM(B57:K57)</f>
        <v>4463000</v>
      </c>
      <c r="C66" s="5"/>
      <c r="D66" s="5"/>
      <c r="E66" s="5"/>
      <c r="F66" s="5"/>
      <c r="G66" s="5"/>
      <c r="H66" s="5"/>
      <c r="I66" s="5"/>
      <c r="J66" s="5"/>
      <c r="K66" s="5"/>
      <c r="L66" s="5"/>
      <c r="M66" s="5"/>
      <c r="N66" s="5"/>
      <c r="O66" s="5"/>
    </row>
  </sheetData>
  <mergeCells count="1">
    <mergeCell ref="A59:A60"/>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F95"/>
  <sheetViews>
    <sheetView zoomScaleNormal="100" workbookViewId="0"/>
  </sheetViews>
  <sheetFormatPr baseColWidth="10" defaultColWidth="14.6640625" defaultRowHeight="19" x14ac:dyDescent="0.25"/>
  <cols>
    <col min="1" max="1" width="69.1640625" style="2" bestFit="1" customWidth="1"/>
    <col min="2" max="4" width="14.33203125" style="2" bestFit="1" customWidth="1"/>
    <col min="5" max="5" width="14.33203125" style="16" bestFit="1" customWidth="1"/>
    <col min="6" max="12" width="14.33203125" style="2" bestFit="1" customWidth="1"/>
    <col min="13" max="30" width="13.1640625" style="2" bestFit="1" customWidth="1"/>
    <col min="31" max="16384" width="14.6640625" style="2"/>
  </cols>
  <sheetData>
    <row r="1" spans="1:32" ht="24" x14ac:dyDescent="0.3">
      <c r="A1" s="12" t="s">
        <v>210</v>
      </c>
      <c r="B1" s="13"/>
      <c r="E1" s="2"/>
    </row>
    <row r="2" spans="1:32" x14ac:dyDescent="0.25">
      <c r="A2" s="14" t="s">
        <v>168</v>
      </c>
      <c r="B2" s="14"/>
      <c r="C2" s="15"/>
      <c r="D2" s="15"/>
    </row>
    <row r="3" spans="1:32" s="4" customFormat="1" x14ac:dyDescent="0.25">
      <c r="A3" s="1"/>
      <c r="B3" s="17">
        <v>44834</v>
      </c>
      <c r="C3" s="17">
        <v>44469</v>
      </c>
      <c r="D3" s="17">
        <v>44104</v>
      </c>
      <c r="E3" s="17">
        <v>43738</v>
      </c>
      <c r="F3" s="17">
        <v>43373</v>
      </c>
      <c r="G3" s="17">
        <v>43008</v>
      </c>
      <c r="H3" s="17">
        <v>42643</v>
      </c>
      <c r="I3" s="17">
        <v>42277</v>
      </c>
      <c r="J3" s="17">
        <v>41912</v>
      </c>
      <c r="K3" s="17">
        <v>41547</v>
      </c>
      <c r="L3" s="17">
        <v>41182</v>
      </c>
      <c r="M3" s="17">
        <v>40816</v>
      </c>
      <c r="N3" s="17">
        <v>40451</v>
      </c>
      <c r="O3" s="18">
        <v>40086</v>
      </c>
      <c r="P3" s="17">
        <v>39721</v>
      </c>
      <c r="Q3" s="17">
        <v>39355</v>
      </c>
      <c r="R3" s="17">
        <v>38990</v>
      </c>
      <c r="S3" s="17">
        <v>38625</v>
      </c>
      <c r="T3" s="17">
        <v>38260</v>
      </c>
      <c r="U3" s="17">
        <v>37894</v>
      </c>
      <c r="V3" s="17">
        <v>37529</v>
      </c>
      <c r="W3" s="17">
        <v>37164</v>
      </c>
      <c r="X3" s="17">
        <v>36799</v>
      </c>
      <c r="Y3" s="17">
        <v>36433</v>
      </c>
      <c r="Z3" s="17">
        <v>36068</v>
      </c>
      <c r="AA3" s="17">
        <v>35703</v>
      </c>
      <c r="AB3" s="17">
        <v>35338</v>
      </c>
      <c r="AC3" s="17">
        <v>34972</v>
      </c>
      <c r="AD3" s="17">
        <v>34607</v>
      </c>
      <c r="AE3" s="19"/>
      <c r="AF3" s="19"/>
    </row>
    <row r="4" spans="1:32" x14ac:dyDescent="0.25">
      <c r="A4" s="4" t="s">
        <v>0</v>
      </c>
      <c r="B4" s="4"/>
      <c r="C4" s="4"/>
      <c r="D4" s="4"/>
      <c r="E4" s="4"/>
      <c r="F4" s="4"/>
      <c r="G4" s="4"/>
      <c r="H4" s="4"/>
      <c r="I4" s="4"/>
      <c r="J4" s="4"/>
      <c r="K4" s="4"/>
      <c r="L4" s="4"/>
      <c r="M4" s="4"/>
      <c r="N4" s="4"/>
      <c r="O4" s="16"/>
    </row>
    <row r="5" spans="1:32" x14ac:dyDescent="0.25">
      <c r="A5" s="4" t="s">
        <v>185</v>
      </c>
      <c r="B5" s="4"/>
      <c r="C5" s="4"/>
      <c r="D5" s="4"/>
      <c r="E5" s="4"/>
      <c r="F5" s="4"/>
      <c r="G5" s="4"/>
      <c r="H5" s="4"/>
      <c r="I5" s="4"/>
      <c r="J5" s="4"/>
      <c r="K5" s="4"/>
      <c r="L5" s="4"/>
      <c r="M5" s="4"/>
      <c r="N5" s="4"/>
      <c r="O5" s="16"/>
    </row>
    <row r="6" spans="1:32" x14ac:dyDescent="0.25">
      <c r="A6" s="2" t="s">
        <v>190</v>
      </c>
      <c r="B6" s="5">
        <v>13423000</v>
      </c>
      <c r="C6" s="5">
        <v>12596000</v>
      </c>
      <c r="D6" s="5">
        <v>26922000</v>
      </c>
      <c r="E6" s="5">
        <v>8615000</v>
      </c>
      <c r="F6" s="5">
        <v>9301000</v>
      </c>
      <c r="G6" s="5">
        <v>3384000</v>
      </c>
      <c r="H6" s="5">
        <v>11411000</v>
      </c>
      <c r="I6" s="5">
        <v>15617000</v>
      </c>
      <c r="J6" s="5">
        <v>15410000</v>
      </c>
      <c r="K6" s="5">
        <v>11338000</v>
      </c>
      <c r="L6" s="5">
        <v>985000</v>
      </c>
      <c r="M6" s="16">
        <v>3058000</v>
      </c>
      <c r="N6" s="16">
        <v>3615000</v>
      </c>
      <c r="O6" s="16">
        <v>1425000</v>
      </c>
      <c r="P6" s="5">
        <v>994000</v>
      </c>
      <c r="Q6" s="5">
        <v>1069000</v>
      </c>
      <c r="R6" s="5">
        <v>617000</v>
      </c>
      <c r="S6" s="5">
        <v>471000</v>
      </c>
      <c r="T6" s="5">
        <v>290000</v>
      </c>
      <c r="U6" s="5">
        <v>491000</v>
      </c>
      <c r="V6" s="5">
        <v>513000</v>
      </c>
      <c r="W6" s="5">
        <v>2901000</v>
      </c>
      <c r="X6" s="5">
        <v>380000</v>
      </c>
      <c r="Y6" s="5">
        <v>181000</v>
      </c>
      <c r="Z6" s="5">
        <v>462000</v>
      </c>
      <c r="AA6" s="5">
        <v>273000</v>
      </c>
      <c r="AB6" s="5">
        <v>1093000</v>
      </c>
      <c r="AC6" s="5">
        <v>573000</v>
      </c>
      <c r="AD6" s="5">
        <v>2068000</v>
      </c>
    </row>
    <row r="7" spans="1:32" x14ac:dyDescent="0.25">
      <c r="A7" s="2" t="s">
        <v>151</v>
      </c>
      <c r="B7" s="5">
        <v>2045000</v>
      </c>
      <c r="C7" s="5">
        <v>2043000</v>
      </c>
      <c r="D7" s="5">
        <v>2041000</v>
      </c>
      <c r="E7" s="5">
        <v>2015000</v>
      </c>
      <c r="F7" s="5">
        <v>0</v>
      </c>
      <c r="G7" s="5">
        <v>0</v>
      </c>
      <c r="H7" s="5">
        <v>0</v>
      </c>
      <c r="I7" s="5">
        <v>0</v>
      </c>
      <c r="J7" s="5">
        <v>0</v>
      </c>
      <c r="K7" s="5">
        <v>0</v>
      </c>
      <c r="L7" s="5">
        <v>0</v>
      </c>
      <c r="M7" s="5">
        <v>0</v>
      </c>
      <c r="N7" s="5">
        <v>0</v>
      </c>
      <c r="O7" s="5">
        <v>0</v>
      </c>
      <c r="P7" s="5">
        <v>0</v>
      </c>
      <c r="Q7" s="5">
        <v>0</v>
      </c>
      <c r="R7" s="5">
        <v>0</v>
      </c>
      <c r="S7" s="5">
        <v>0</v>
      </c>
      <c r="T7" s="5">
        <v>0</v>
      </c>
      <c r="U7" s="5">
        <v>0</v>
      </c>
      <c r="V7" s="5">
        <v>0</v>
      </c>
      <c r="W7" s="5">
        <v>0</v>
      </c>
      <c r="X7" s="5">
        <v>0</v>
      </c>
      <c r="Y7" s="5">
        <v>0</v>
      </c>
      <c r="Z7" s="5">
        <v>0</v>
      </c>
      <c r="AA7" s="5">
        <v>0</v>
      </c>
      <c r="AB7" s="5">
        <v>0</v>
      </c>
      <c r="AC7" s="5">
        <v>0</v>
      </c>
      <c r="AD7" s="5">
        <v>0</v>
      </c>
    </row>
    <row r="8" spans="1:32" x14ac:dyDescent="0.25">
      <c r="A8" s="2" t="s">
        <v>198</v>
      </c>
      <c r="B8" s="5">
        <v>0</v>
      </c>
      <c r="C8" s="5">
        <v>0</v>
      </c>
      <c r="D8" s="5">
        <v>0</v>
      </c>
      <c r="E8" s="5">
        <v>0</v>
      </c>
      <c r="F8" s="5">
        <v>0</v>
      </c>
      <c r="G8" s="5">
        <v>0</v>
      </c>
      <c r="H8" s="5">
        <v>0</v>
      </c>
      <c r="I8" s="5">
        <v>0</v>
      </c>
      <c r="J8" s="5">
        <v>0</v>
      </c>
      <c r="K8" s="5">
        <v>0</v>
      </c>
      <c r="L8" s="5">
        <v>800000</v>
      </c>
      <c r="M8" s="16">
        <v>13100000</v>
      </c>
      <c r="N8" s="16">
        <v>13499000</v>
      </c>
      <c r="O8" s="16">
        <v>6627000</v>
      </c>
      <c r="P8" s="5">
        <v>20726000</v>
      </c>
      <c r="Q8" s="5">
        <v>15396000</v>
      </c>
      <c r="R8" s="5">
        <v>8953000</v>
      </c>
      <c r="S8" s="5">
        <v>11308000</v>
      </c>
      <c r="T8" s="5">
        <v>10966000</v>
      </c>
      <c r="U8" s="5">
        <v>5592000</v>
      </c>
      <c r="V8" s="5">
        <v>4286000</v>
      </c>
      <c r="W8" s="5">
        <v>0</v>
      </c>
      <c r="X8" s="5">
        <v>1972000</v>
      </c>
      <c r="Y8" s="5">
        <v>9175000</v>
      </c>
      <c r="Z8" s="5">
        <v>12668000</v>
      </c>
      <c r="AA8" s="5">
        <v>9832000</v>
      </c>
      <c r="AB8" s="5">
        <v>5593000</v>
      </c>
      <c r="AC8" s="5">
        <v>2934000</v>
      </c>
      <c r="AD8" s="5">
        <v>1479000</v>
      </c>
    </row>
    <row r="9" spans="1:32" x14ac:dyDescent="0.25">
      <c r="A9" s="2" t="s">
        <v>169</v>
      </c>
      <c r="B9" s="5">
        <v>275529000</v>
      </c>
      <c r="C9" s="5">
        <v>347573000</v>
      </c>
      <c r="D9" s="5">
        <v>179368000</v>
      </c>
      <c r="E9" s="5">
        <v>194581000</v>
      </c>
      <c r="F9" s="5">
        <v>212296000</v>
      </c>
      <c r="G9" s="5">
        <v>229265000</v>
      </c>
      <c r="H9" s="5">
        <v>166634000</v>
      </c>
      <c r="I9" s="5">
        <v>166041000</v>
      </c>
      <c r="J9" s="5">
        <v>173676000</v>
      </c>
      <c r="K9" s="5">
        <v>136994000</v>
      </c>
      <c r="L9" s="5">
        <v>102156000</v>
      </c>
      <c r="M9" s="16">
        <v>56116000</v>
      </c>
      <c r="N9" s="16">
        <v>50082000</v>
      </c>
      <c r="O9" s="16">
        <v>54075000</v>
      </c>
      <c r="P9" s="5">
        <v>0</v>
      </c>
      <c r="Q9" s="5">
        <v>0</v>
      </c>
      <c r="R9" s="5">
        <v>0</v>
      </c>
      <c r="S9" s="5">
        <v>0</v>
      </c>
      <c r="T9" s="5">
        <v>0</v>
      </c>
      <c r="U9" s="5">
        <v>0</v>
      </c>
      <c r="V9" s="5">
        <v>0</v>
      </c>
      <c r="W9" s="5">
        <v>0</v>
      </c>
      <c r="X9" s="5">
        <v>0</v>
      </c>
      <c r="Y9" s="5">
        <v>0</v>
      </c>
      <c r="Z9" s="5">
        <v>0</v>
      </c>
      <c r="AA9" s="5">
        <v>0</v>
      </c>
      <c r="AB9" s="5">
        <v>0</v>
      </c>
      <c r="AC9" s="5">
        <v>0</v>
      </c>
      <c r="AD9" s="5">
        <v>0</v>
      </c>
    </row>
    <row r="10" spans="1:32" x14ac:dyDescent="0.25">
      <c r="A10" s="2" t="s">
        <v>170</v>
      </c>
      <c r="B10" s="5">
        <v>16931000</v>
      </c>
      <c r="C10" s="5">
        <v>9524000</v>
      </c>
      <c r="D10" s="5">
        <v>6727000</v>
      </c>
      <c r="E10" s="5">
        <v>7036000</v>
      </c>
      <c r="F10" s="5">
        <v>4803000</v>
      </c>
      <c r="G10" s="5">
        <v>5358000</v>
      </c>
      <c r="H10" s="5">
        <v>4707000</v>
      </c>
      <c r="I10" s="5">
        <v>5673000</v>
      </c>
      <c r="J10" s="5">
        <v>8566000</v>
      </c>
      <c r="K10" s="5">
        <v>6314000</v>
      </c>
      <c r="L10" s="5">
        <v>5709000</v>
      </c>
      <c r="M10" s="16">
        <v>6595000</v>
      </c>
      <c r="N10" s="16">
        <v>9209000</v>
      </c>
      <c r="O10" s="16">
        <v>10221000</v>
      </c>
      <c r="P10" s="5">
        <v>9434000</v>
      </c>
      <c r="Q10" s="5">
        <v>5537000</v>
      </c>
      <c r="R10" s="5">
        <v>4490000</v>
      </c>
      <c r="S10" s="5">
        <v>4364000</v>
      </c>
      <c r="T10" s="5">
        <v>4068000</v>
      </c>
      <c r="U10" s="5">
        <v>6205000</v>
      </c>
      <c r="V10" s="5">
        <v>5953000</v>
      </c>
      <c r="W10" s="5">
        <v>6597000</v>
      </c>
      <c r="X10" s="5">
        <v>8975000</v>
      </c>
      <c r="Y10" s="5">
        <v>8471000</v>
      </c>
      <c r="Z10" s="5">
        <v>6594000</v>
      </c>
      <c r="AA10" s="5">
        <v>6073000</v>
      </c>
      <c r="AB10" s="5">
        <v>5433000</v>
      </c>
      <c r="AC10" s="5">
        <v>6531000</v>
      </c>
      <c r="AD10" s="5">
        <v>6074000</v>
      </c>
    </row>
    <row r="11" spans="1:32" x14ac:dyDescent="0.25">
      <c r="A11" s="2" t="s">
        <v>2</v>
      </c>
      <c r="B11" s="5">
        <v>56000</v>
      </c>
      <c r="C11" s="5">
        <v>43000</v>
      </c>
      <c r="D11" s="5">
        <v>36000</v>
      </c>
      <c r="E11" s="5">
        <v>40000</v>
      </c>
      <c r="F11" s="5">
        <v>46000</v>
      </c>
      <c r="G11" s="5">
        <v>40000</v>
      </c>
      <c r="H11" s="5">
        <v>41000</v>
      </c>
      <c r="I11" s="5">
        <v>48000</v>
      </c>
      <c r="J11" s="5">
        <v>51000</v>
      </c>
      <c r="K11" s="5">
        <v>56000</v>
      </c>
      <c r="L11" s="5">
        <v>43000</v>
      </c>
      <c r="M11" s="16">
        <v>44000</v>
      </c>
      <c r="N11" s="16">
        <v>29000</v>
      </c>
      <c r="O11" s="16">
        <v>19000</v>
      </c>
      <c r="P11" s="5">
        <v>26000</v>
      </c>
      <c r="Q11" s="5">
        <v>23000</v>
      </c>
      <c r="R11" s="5">
        <v>46000</v>
      </c>
      <c r="S11" s="5">
        <v>53000</v>
      </c>
      <c r="T11" s="5">
        <v>38000</v>
      </c>
      <c r="U11" s="5">
        <v>22000</v>
      </c>
      <c r="V11" s="5">
        <v>18000</v>
      </c>
      <c r="W11" s="5">
        <v>67000</v>
      </c>
      <c r="X11" s="5">
        <v>61000</v>
      </c>
      <c r="Y11" s="5">
        <v>45000</v>
      </c>
      <c r="Z11" s="5">
        <v>51000</v>
      </c>
      <c r="AA11" s="5">
        <v>58000</v>
      </c>
      <c r="AB11" s="5">
        <v>48000</v>
      </c>
      <c r="AC11" s="5">
        <v>117000</v>
      </c>
      <c r="AD11" s="5">
        <v>94000</v>
      </c>
    </row>
    <row r="12" spans="1:32" x14ac:dyDescent="0.25">
      <c r="A12" s="2" t="s">
        <v>171</v>
      </c>
      <c r="B12" s="5">
        <v>451000</v>
      </c>
      <c r="C12" s="5">
        <v>557000</v>
      </c>
      <c r="D12" s="5">
        <v>613000</v>
      </c>
      <c r="E12" s="5">
        <v>508000</v>
      </c>
      <c r="F12" s="5">
        <v>512000</v>
      </c>
      <c r="G12" s="5">
        <v>798000</v>
      </c>
      <c r="H12" s="5">
        <v>800000</v>
      </c>
      <c r="I12" s="5">
        <v>684000</v>
      </c>
      <c r="J12" s="5">
        <v>983000</v>
      </c>
      <c r="K12" s="5">
        <v>1958000</v>
      </c>
      <c r="L12" s="5">
        <v>241000</v>
      </c>
      <c r="M12" s="16">
        <v>232000</v>
      </c>
      <c r="N12" s="16">
        <v>230000</v>
      </c>
      <c r="O12" s="16">
        <v>238000</v>
      </c>
      <c r="P12" s="5">
        <v>194000</v>
      </c>
      <c r="Q12" s="5">
        <v>187000</v>
      </c>
      <c r="R12" s="5">
        <v>132000</v>
      </c>
      <c r="S12" s="5">
        <v>162000</v>
      </c>
      <c r="T12" s="5">
        <v>174000</v>
      </c>
      <c r="U12" s="5">
        <v>214000</v>
      </c>
      <c r="V12" s="5">
        <v>141000</v>
      </c>
      <c r="W12" s="5">
        <v>154000</v>
      </c>
      <c r="X12" s="5">
        <v>171000</v>
      </c>
      <c r="Y12" s="5">
        <v>329000</v>
      </c>
      <c r="Z12" s="5">
        <v>113000</v>
      </c>
      <c r="AA12" s="5">
        <v>160000</v>
      </c>
      <c r="AB12" s="5">
        <v>329000</v>
      </c>
      <c r="AC12" s="5">
        <v>378000</v>
      </c>
      <c r="AD12" s="5">
        <v>268000</v>
      </c>
    </row>
    <row r="13" spans="1:32" x14ac:dyDescent="0.25">
      <c r="A13" s="2" t="s">
        <v>28</v>
      </c>
      <c r="B13" s="5">
        <v>1019000</v>
      </c>
      <c r="C13" s="5">
        <v>0</v>
      </c>
      <c r="D13" s="5">
        <v>601000</v>
      </c>
      <c r="E13" s="5">
        <v>153000</v>
      </c>
      <c r="F13" s="5">
        <v>270000</v>
      </c>
      <c r="G13" s="5">
        <v>909000</v>
      </c>
      <c r="H13" s="5">
        <v>890000</v>
      </c>
      <c r="I13" s="5">
        <v>765000</v>
      </c>
      <c r="J13" s="5">
        <v>2051000</v>
      </c>
      <c r="K13" s="5">
        <v>305000</v>
      </c>
      <c r="L13" s="5">
        <v>196000</v>
      </c>
      <c r="M13" s="16">
        <v>0</v>
      </c>
      <c r="N13" s="16">
        <v>0</v>
      </c>
      <c r="O13" s="16">
        <v>0</v>
      </c>
      <c r="P13" s="5">
        <v>0</v>
      </c>
      <c r="Q13" s="5">
        <v>0</v>
      </c>
      <c r="R13" s="5">
        <v>0</v>
      </c>
      <c r="S13" s="5">
        <v>0</v>
      </c>
      <c r="T13" s="5">
        <v>416000</v>
      </c>
      <c r="U13" s="5">
        <v>0</v>
      </c>
      <c r="V13" s="5">
        <v>0</v>
      </c>
      <c r="W13" s="5">
        <v>0</v>
      </c>
      <c r="X13" s="5">
        <v>2709000</v>
      </c>
      <c r="Y13" s="5">
        <v>0</v>
      </c>
      <c r="Z13" s="5">
        <v>0</v>
      </c>
      <c r="AA13" s="5">
        <v>0</v>
      </c>
      <c r="AB13" s="5">
        <v>0</v>
      </c>
      <c r="AC13" s="5">
        <v>0</v>
      </c>
      <c r="AD13" s="5">
        <v>0</v>
      </c>
    </row>
    <row r="14" spans="1:32" x14ac:dyDescent="0.25">
      <c r="A14" s="2" t="s">
        <v>4</v>
      </c>
      <c r="B14" s="5">
        <v>0</v>
      </c>
      <c r="C14" s="5">
        <v>0</v>
      </c>
      <c r="D14" s="5">
        <v>0</v>
      </c>
      <c r="E14" s="5">
        <v>0</v>
      </c>
      <c r="F14" s="5">
        <v>0</v>
      </c>
      <c r="G14" s="5">
        <v>0</v>
      </c>
      <c r="H14" s="5">
        <v>0</v>
      </c>
      <c r="I14" s="5">
        <v>0</v>
      </c>
      <c r="J14" s="5">
        <v>0</v>
      </c>
      <c r="K14" s="5">
        <v>0</v>
      </c>
      <c r="L14" s="5">
        <v>0</v>
      </c>
      <c r="M14" s="16">
        <v>0</v>
      </c>
      <c r="N14" s="16">
        <v>0</v>
      </c>
      <c r="O14" s="16">
        <v>0</v>
      </c>
      <c r="P14" s="5">
        <v>779000</v>
      </c>
      <c r="Q14" s="5">
        <v>582000</v>
      </c>
      <c r="R14" s="5">
        <v>1710000</v>
      </c>
      <c r="S14" s="5">
        <v>1666000</v>
      </c>
      <c r="T14" s="5">
        <v>2259000</v>
      </c>
      <c r="U14" s="5">
        <v>980000</v>
      </c>
      <c r="V14" s="5">
        <v>901000</v>
      </c>
      <c r="W14" s="5">
        <v>696000</v>
      </c>
      <c r="X14" s="5">
        <v>1143000</v>
      </c>
      <c r="Y14" s="5">
        <v>801000</v>
      </c>
      <c r="Z14" s="5">
        <v>800000</v>
      </c>
      <c r="AA14" s="5">
        <v>1036000</v>
      </c>
      <c r="AB14" s="5">
        <v>817000</v>
      </c>
      <c r="AC14" s="5">
        <v>951000</v>
      </c>
      <c r="AD14" s="5">
        <v>1254000</v>
      </c>
    </row>
    <row r="15" spans="1:32" x14ac:dyDescent="0.25">
      <c r="A15" s="4" t="s">
        <v>179</v>
      </c>
      <c r="B15" s="20">
        <f t="shared" ref="B15:F15" si="0">SUM(B6:B14)</f>
        <v>309454000</v>
      </c>
      <c r="C15" s="20">
        <f t="shared" si="0"/>
        <v>372336000</v>
      </c>
      <c r="D15" s="20">
        <f t="shared" si="0"/>
        <v>216308000</v>
      </c>
      <c r="E15" s="20">
        <f t="shared" si="0"/>
        <v>212948000</v>
      </c>
      <c r="F15" s="20">
        <f t="shared" si="0"/>
        <v>227228000</v>
      </c>
      <c r="G15" s="20">
        <f t="shared" ref="G15" si="1">SUM(G6:G14)</f>
        <v>239754000</v>
      </c>
      <c r="H15" s="20">
        <f t="shared" ref="H15:M15" si="2">SUM(H6:H14)</f>
        <v>184483000</v>
      </c>
      <c r="I15" s="20">
        <f t="shared" si="2"/>
        <v>188828000</v>
      </c>
      <c r="J15" s="20">
        <f t="shared" si="2"/>
        <v>200737000</v>
      </c>
      <c r="K15" s="20">
        <f t="shared" si="2"/>
        <v>156965000</v>
      </c>
      <c r="L15" s="20">
        <f t="shared" si="2"/>
        <v>110130000</v>
      </c>
      <c r="M15" s="20">
        <f t="shared" si="2"/>
        <v>79145000</v>
      </c>
      <c r="N15" s="20">
        <f t="shared" ref="N15:S15" si="3">SUM(N6:N14)</f>
        <v>76664000</v>
      </c>
      <c r="O15" s="20">
        <f t="shared" si="3"/>
        <v>72605000</v>
      </c>
      <c r="P15" s="10">
        <f t="shared" si="3"/>
        <v>32153000</v>
      </c>
      <c r="Q15" s="10">
        <f t="shared" si="3"/>
        <v>22794000</v>
      </c>
      <c r="R15" s="10">
        <f t="shared" si="3"/>
        <v>15948000</v>
      </c>
      <c r="S15" s="10">
        <f t="shared" si="3"/>
        <v>18024000</v>
      </c>
      <c r="T15" s="10">
        <f t="shared" ref="T15:Y15" si="4">SUM(T6:T14)</f>
        <v>18211000</v>
      </c>
      <c r="U15" s="10">
        <f t="shared" si="4"/>
        <v>13504000</v>
      </c>
      <c r="V15" s="10">
        <f t="shared" si="4"/>
        <v>11812000</v>
      </c>
      <c r="W15" s="10">
        <f t="shared" si="4"/>
        <v>10415000</v>
      </c>
      <c r="X15" s="10">
        <f t="shared" si="4"/>
        <v>15411000</v>
      </c>
      <c r="Y15" s="10">
        <f t="shared" si="4"/>
        <v>19002000</v>
      </c>
      <c r="Z15" s="10">
        <f t="shared" ref="Z15:AA15" si="5">SUM(Z6:Z14)</f>
        <v>20688000</v>
      </c>
      <c r="AA15" s="10">
        <f t="shared" si="5"/>
        <v>17432000</v>
      </c>
      <c r="AB15" s="10">
        <f t="shared" ref="AB15:AD15" si="6">SUM(AB6:AB14)</f>
        <v>13313000</v>
      </c>
      <c r="AC15" s="10">
        <f t="shared" si="6"/>
        <v>11484000</v>
      </c>
      <c r="AD15" s="10">
        <f t="shared" si="6"/>
        <v>11237000</v>
      </c>
    </row>
    <row r="16" spans="1:32" x14ac:dyDescent="0.25">
      <c r="A16" s="4" t="s">
        <v>186</v>
      </c>
      <c r="B16" s="9"/>
      <c r="C16" s="9"/>
      <c r="D16" s="9"/>
      <c r="E16" s="9"/>
      <c r="F16" s="9"/>
      <c r="G16" s="9"/>
      <c r="H16" s="9"/>
      <c r="I16" s="9"/>
      <c r="J16" s="9"/>
      <c r="K16" s="9"/>
      <c r="L16" s="9"/>
      <c r="M16" s="9"/>
      <c r="N16" s="9"/>
      <c r="O16" s="9"/>
      <c r="P16" s="39"/>
      <c r="Q16" s="39"/>
      <c r="R16" s="39"/>
      <c r="S16" s="39"/>
      <c r="T16" s="39"/>
      <c r="U16" s="39"/>
      <c r="V16" s="39"/>
      <c r="W16" s="39"/>
      <c r="X16" s="39"/>
      <c r="Y16" s="39"/>
      <c r="Z16" s="39"/>
      <c r="AA16" s="39"/>
      <c r="AB16" s="39"/>
      <c r="AC16" s="39"/>
      <c r="AD16" s="39"/>
    </row>
    <row r="17" spans="1:30" x14ac:dyDescent="0.25">
      <c r="A17" s="4" t="s">
        <v>178</v>
      </c>
      <c r="B17" s="4"/>
      <c r="C17" s="4"/>
      <c r="D17" s="4"/>
      <c r="E17" s="4"/>
      <c r="F17" s="4"/>
      <c r="G17" s="4"/>
      <c r="H17" s="4"/>
      <c r="I17" s="4"/>
      <c r="J17" s="4"/>
      <c r="K17" s="4"/>
      <c r="L17" s="4"/>
      <c r="M17" s="16"/>
      <c r="N17" s="16"/>
      <c r="O17" s="16"/>
      <c r="P17" s="5"/>
      <c r="Q17" s="5"/>
      <c r="R17" s="5"/>
      <c r="S17" s="5"/>
      <c r="T17" s="5"/>
      <c r="U17" s="5"/>
      <c r="V17" s="5"/>
      <c r="W17" s="5"/>
      <c r="X17" s="5"/>
      <c r="Y17" s="5"/>
      <c r="Z17" s="5"/>
      <c r="AA17" s="5"/>
      <c r="AB17" s="5"/>
      <c r="AC17" s="5"/>
      <c r="AD17" s="5"/>
    </row>
    <row r="18" spans="1:30" x14ac:dyDescent="0.25">
      <c r="A18" s="2" t="s">
        <v>25</v>
      </c>
      <c r="B18" s="5">
        <v>16330000</v>
      </c>
      <c r="C18" s="5">
        <v>16499000</v>
      </c>
      <c r="D18" s="5">
        <v>16572000</v>
      </c>
      <c r="E18" s="5">
        <v>16499000</v>
      </c>
      <c r="F18" s="5">
        <v>16422000</v>
      </c>
      <c r="G18" s="5">
        <v>16396000</v>
      </c>
      <c r="H18" s="5">
        <v>16306000</v>
      </c>
      <c r="I18" s="5">
        <v>12773000</v>
      </c>
      <c r="J18" s="5">
        <v>12814000</v>
      </c>
      <c r="K18" s="5">
        <v>12847000</v>
      </c>
      <c r="L18" s="5">
        <v>12819000</v>
      </c>
      <c r="M18" s="16">
        <v>12849000</v>
      </c>
      <c r="N18" s="16">
        <v>12842000</v>
      </c>
      <c r="O18" s="16">
        <v>12858000</v>
      </c>
      <c r="P18" s="5">
        <v>12938000</v>
      </c>
      <c r="Q18" s="5">
        <v>12953000</v>
      </c>
      <c r="R18" s="5">
        <v>12922000</v>
      </c>
      <c r="S18" s="5">
        <v>12876000</v>
      </c>
      <c r="T18" s="5">
        <v>12861000</v>
      </c>
      <c r="U18" s="5">
        <v>11122000</v>
      </c>
      <c r="V18" s="5">
        <v>8538000</v>
      </c>
      <c r="W18" s="5">
        <v>8568000</v>
      </c>
      <c r="X18" s="5">
        <v>8363000</v>
      </c>
      <c r="Y18" s="5">
        <v>8104000</v>
      </c>
      <c r="Z18" s="5">
        <v>8068000</v>
      </c>
      <c r="AA18" s="5">
        <v>7763000</v>
      </c>
      <c r="AB18" s="5">
        <v>7648000</v>
      </c>
      <c r="AC18" s="5">
        <v>6951000</v>
      </c>
      <c r="AD18" s="5">
        <v>6660000</v>
      </c>
    </row>
    <row r="19" spans="1:30" x14ac:dyDescent="0.25">
      <c r="A19" s="2" t="s">
        <v>172</v>
      </c>
      <c r="B19" s="5">
        <v>1688000</v>
      </c>
      <c r="C19" s="5">
        <v>1688000</v>
      </c>
      <c r="D19" s="5">
        <v>1782000</v>
      </c>
      <c r="E19" s="5">
        <v>2119000</v>
      </c>
      <c r="F19" s="5">
        <v>2877000</v>
      </c>
      <c r="G19" s="5">
        <v>2724000</v>
      </c>
      <c r="H19" s="5">
        <v>2743000</v>
      </c>
      <c r="I19" s="5">
        <v>2655000</v>
      </c>
      <c r="J19" s="5">
        <v>2889000</v>
      </c>
      <c r="K19" s="5">
        <v>2712000</v>
      </c>
      <c r="L19" s="5">
        <v>2263000</v>
      </c>
      <c r="M19" s="16">
        <v>2777000</v>
      </c>
      <c r="N19" s="16">
        <v>2899000</v>
      </c>
      <c r="O19" s="16">
        <v>3238000</v>
      </c>
      <c r="P19" s="5">
        <v>3718000</v>
      </c>
      <c r="Q19" s="5">
        <v>3637000</v>
      </c>
      <c r="R19" s="5">
        <v>3868000</v>
      </c>
      <c r="S19" s="5">
        <v>3102000</v>
      </c>
      <c r="T19" s="5">
        <v>2900000</v>
      </c>
      <c r="U19" s="5">
        <v>6126000</v>
      </c>
      <c r="V19" s="5">
        <v>6118000</v>
      </c>
      <c r="W19" s="5">
        <v>6326000</v>
      </c>
      <c r="X19" s="5">
        <v>6442000</v>
      </c>
      <c r="Y19" s="5">
        <v>6086000</v>
      </c>
      <c r="Z19" s="5">
        <v>4812000</v>
      </c>
      <c r="AA19" s="5">
        <v>5468000</v>
      </c>
      <c r="AB19" s="5">
        <v>4885000</v>
      </c>
      <c r="AC19" s="5">
        <v>4884000</v>
      </c>
      <c r="AD19" s="5">
        <v>5951000</v>
      </c>
    </row>
    <row r="20" spans="1:30" x14ac:dyDescent="0.25">
      <c r="A20" s="2" t="s">
        <v>173</v>
      </c>
      <c r="B20" s="5">
        <v>1521000</v>
      </c>
      <c r="C20" s="5">
        <v>1524000</v>
      </c>
      <c r="D20" s="5">
        <v>1524000</v>
      </c>
      <c r="E20" s="5">
        <v>1750000</v>
      </c>
      <c r="F20" s="5">
        <v>1749000</v>
      </c>
      <c r="G20" s="5">
        <v>1799000</v>
      </c>
      <c r="H20" s="5">
        <v>1864000</v>
      </c>
      <c r="I20" s="5">
        <v>1864000</v>
      </c>
      <c r="J20" s="5">
        <v>1864000</v>
      </c>
      <c r="K20" s="5">
        <v>2014000</v>
      </c>
      <c r="L20" s="5">
        <v>2072000</v>
      </c>
      <c r="M20" s="16">
        <v>2124000</v>
      </c>
      <c r="N20" s="16">
        <v>2124000</v>
      </c>
      <c r="O20" s="16">
        <v>2139000</v>
      </c>
      <c r="P20" s="5">
        <v>2041000</v>
      </c>
      <c r="Q20" s="5">
        <v>1942000</v>
      </c>
      <c r="R20" s="5">
        <v>1907000</v>
      </c>
      <c r="S20" s="5">
        <v>1818000</v>
      </c>
      <c r="T20" s="5">
        <v>1756000</v>
      </c>
      <c r="U20" s="5">
        <v>1492000</v>
      </c>
      <c r="V20" s="5">
        <v>1351000</v>
      </c>
      <c r="W20" s="5">
        <v>1533000</v>
      </c>
      <c r="X20" s="5">
        <v>1385000</v>
      </c>
      <c r="Y20" s="5">
        <v>1364000</v>
      </c>
      <c r="Z20" s="5">
        <v>1355000</v>
      </c>
      <c r="AA20" s="5">
        <v>1342000</v>
      </c>
      <c r="AB20" s="5">
        <v>1447000</v>
      </c>
      <c r="AC20" s="5">
        <v>1548000</v>
      </c>
      <c r="AD20" s="5">
        <v>1330000</v>
      </c>
    </row>
    <row r="21" spans="1:30" x14ac:dyDescent="0.25">
      <c r="A21" s="2" t="s">
        <v>175</v>
      </c>
      <c r="B21" s="7">
        <f>SUM(B18:B20)</f>
        <v>19539000</v>
      </c>
      <c r="C21" s="7">
        <f t="shared" ref="C21:AD21" si="7">SUM(C18:C20)</f>
        <v>19711000</v>
      </c>
      <c r="D21" s="7">
        <f t="shared" si="7"/>
        <v>19878000</v>
      </c>
      <c r="E21" s="7">
        <f t="shared" si="7"/>
        <v>20368000</v>
      </c>
      <c r="F21" s="7">
        <f t="shared" si="7"/>
        <v>21048000</v>
      </c>
      <c r="G21" s="7">
        <f t="shared" si="7"/>
        <v>20919000</v>
      </c>
      <c r="H21" s="7">
        <f t="shared" si="7"/>
        <v>20913000</v>
      </c>
      <c r="I21" s="7">
        <f t="shared" si="7"/>
        <v>17292000</v>
      </c>
      <c r="J21" s="7">
        <f t="shared" si="7"/>
        <v>17567000</v>
      </c>
      <c r="K21" s="7">
        <f t="shared" si="7"/>
        <v>17573000</v>
      </c>
      <c r="L21" s="7">
        <f t="shared" si="7"/>
        <v>17154000</v>
      </c>
      <c r="M21" s="7">
        <f t="shared" si="7"/>
        <v>17750000</v>
      </c>
      <c r="N21" s="7">
        <f t="shared" si="7"/>
        <v>17865000</v>
      </c>
      <c r="O21" s="7">
        <f t="shared" si="7"/>
        <v>18235000</v>
      </c>
      <c r="P21" s="7">
        <f t="shared" si="7"/>
        <v>18697000</v>
      </c>
      <c r="Q21" s="7">
        <f t="shared" si="7"/>
        <v>18532000</v>
      </c>
      <c r="R21" s="7">
        <f t="shared" si="7"/>
        <v>18697000</v>
      </c>
      <c r="S21" s="7">
        <f t="shared" si="7"/>
        <v>17796000</v>
      </c>
      <c r="T21" s="7">
        <f t="shared" si="7"/>
        <v>17517000</v>
      </c>
      <c r="U21" s="7">
        <f t="shared" si="7"/>
        <v>18740000</v>
      </c>
      <c r="V21" s="7">
        <f t="shared" si="7"/>
        <v>16007000</v>
      </c>
      <c r="W21" s="7">
        <f t="shared" si="7"/>
        <v>16427000</v>
      </c>
      <c r="X21" s="7">
        <f t="shared" si="7"/>
        <v>16190000</v>
      </c>
      <c r="Y21" s="7">
        <f t="shared" si="7"/>
        <v>15554000</v>
      </c>
      <c r="Z21" s="7">
        <f t="shared" si="7"/>
        <v>14235000</v>
      </c>
      <c r="AA21" s="7">
        <f t="shared" si="7"/>
        <v>14573000</v>
      </c>
      <c r="AB21" s="7">
        <f t="shared" si="7"/>
        <v>13980000</v>
      </c>
      <c r="AC21" s="7">
        <f t="shared" si="7"/>
        <v>13383000</v>
      </c>
      <c r="AD21" s="7">
        <f t="shared" si="7"/>
        <v>13941000</v>
      </c>
    </row>
    <row r="22" spans="1:30" x14ac:dyDescent="0.25">
      <c r="A22" s="2" t="s">
        <v>174</v>
      </c>
      <c r="B22" s="5">
        <v>-9986000</v>
      </c>
      <c r="C22" s="5">
        <v>-9706000</v>
      </c>
      <c r="D22" s="5">
        <v>-9422000</v>
      </c>
      <c r="E22" s="5">
        <v>-9572000</v>
      </c>
      <c r="F22" s="5">
        <v>-9828000</v>
      </c>
      <c r="G22" s="5">
        <v>-9292000</v>
      </c>
      <c r="H22" s="5">
        <v>-8849000</v>
      </c>
      <c r="I22" s="5">
        <v>-8335000</v>
      </c>
      <c r="J22" s="5">
        <v>-8552000</v>
      </c>
      <c r="K22" s="5">
        <v>-8343000</v>
      </c>
      <c r="L22" s="5">
        <v>-7911000</v>
      </c>
      <c r="M22" s="21">
        <v>-8376000</v>
      </c>
      <c r="N22" s="21">
        <v>-8084000</v>
      </c>
      <c r="O22" s="21">
        <v>-8086000</v>
      </c>
      <c r="P22" s="22">
        <v>-7989000</v>
      </c>
      <c r="Q22" s="22">
        <v>-7211000</v>
      </c>
      <c r="R22" s="22">
        <v>-6780000</v>
      </c>
      <c r="S22" s="22">
        <v>-5923000</v>
      </c>
      <c r="T22" s="5">
        <v>-5465000</v>
      </c>
      <c r="U22" s="5">
        <v>-8226000</v>
      </c>
      <c r="V22" s="5">
        <v>-7024000</v>
      </c>
      <c r="W22" s="5">
        <v>-6943000</v>
      </c>
      <c r="X22" s="5">
        <v>-6618000</v>
      </c>
      <c r="Y22" s="5">
        <v>-6679000</v>
      </c>
      <c r="Z22" s="5">
        <v>-6396000</v>
      </c>
      <c r="AA22" s="5">
        <v>-6451000</v>
      </c>
      <c r="AB22" s="5">
        <v>-5599000</v>
      </c>
      <c r="AC22" s="5">
        <v>-5461000</v>
      </c>
      <c r="AD22" s="5">
        <v>-5398000</v>
      </c>
    </row>
    <row r="23" spans="1:30" x14ac:dyDescent="0.25">
      <c r="A23" s="4" t="s">
        <v>176</v>
      </c>
      <c r="B23" s="20">
        <f>SUM(B21:B22)</f>
        <v>9553000</v>
      </c>
      <c r="C23" s="20">
        <f t="shared" ref="C23:AD23" si="8">SUM(C21:C22)</f>
        <v>10005000</v>
      </c>
      <c r="D23" s="20">
        <f t="shared" si="8"/>
        <v>10456000</v>
      </c>
      <c r="E23" s="20">
        <f t="shared" si="8"/>
        <v>10796000</v>
      </c>
      <c r="F23" s="20">
        <f t="shared" si="8"/>
        <v>11220000</v>
      </c>
      <c r="G23" s="20">
        <f t="shared" si="8"/>
        <v>11627000</v>
      </c>
      <c r="H23" s="20">
        <f t="shared" si="8"/>
        <v>12064000</v>
      </c>
      <c r="I23" s="20">
        <f t="shared" si="8"/>
        <v>8957000</v>
      </c>
      <c r="J23" s="20">
        <f t="shared" si="8"/>
        <v>9015000</v>
      </c>
      <c r="K23" s="20">
        <f t="shared" si="8"/>
        <v>9230000</v>
      </c>
      <c r="L23" s="20">
        <f t="shared" si="8"/>
        <v>9243000</v>
      </c>
      <c r="M23" s="20">
        <f t="shared" si="8"/>
        <v>9374000</v>
      </c>
      <c r="N23" s="20">
        <f t="shared" si="8"/>
        <v>9781000</v>
      </c>
      <c r="O23" s="20">
        <f t="shared" si="8"/>
        <v>10149000</v>
      </c>
      <c r="P23" s="20">
        <f t="shared" si="8"/>
        <v>10708000</v>
      </c>
      <c r="Q23" s="20">
        <f t="shared" si="8"/>
        <v>11321000</v>
      </c>
      <c r="R23" s="20">
        <f t="shared" si="8"/>
        <v>11917000</v>
      </c>
      <c r="S23" s="20">
        <f t="shared" si="8"/>
        <v>11873000</v>
      </c>
      <c r="T23" s="20">
        <f t="shared" si="8"/>
        <v>12052000</v>
      </c>
      <c r="U23" s="20">
        <f t="shared" si="8"/>
        <v>10514000</v>
      </c>
      <c r="V23" s="20">
        <f t="shared" si="8"/>
        <v>8983000</v>
      </c>
      <c r="W23" s="20">
        <f t="shared" si="8"/>
        <v>9484000</v>
      </c>
      <c r="X23" s="20">
        <f t="shared" si="8"/>
        <v>9572000</v>
      </c>
      <c r="Y23" s="20">
        <f t="shared" si="8"/>
        <v>8875000</v>
      </c>
      <c r="Z23" s="20">
        <f t="shared" si="8"/>
        <v>7839000</v>
      </c>
      <c r="AA23" s="20">
        <f t="shared" si="8"/>
        <v>8122000</v>
      </c>
      <c r="AB23" s="20">
        <f t="shared" si="8"/>
        <v>8381000</v>
      </c>
      <c r="AC23" s="20">
        <f t="shared" si="8"/>
        <v>7922000</v>
      </c>
      <c r="AD23" s="20">
        <f t="shared" si="8"/>
        <v>8543000</v>
      </c>
    </row>
    <row r="24" spans="1:30" x14ac:dyDescent="0.25">
      <c r="A24" s="2" t="s">
        <v>152</v>
      </c>
      <c r="B24" s="5">
        <v>104000</v>
      </c>
      <c r="C24" s="5">
        <v>215000</v>
      </c>
      <c r="D24" s="5">
        <v>140000</v>
      </c>
      <c r="E24" s="5">
        <v>0</v>
      </c>
      <c r="F24" s="5">
        <v>0</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c r="AB24" s="5">
        <v>0</v>
      </c>
      <c r="AC24" s="5">
        <v>0</v>
      </c>
      <c r="AD24" s="5">
        <v>0</v>
      </c>
    </row>
    <row r="25" spans="1:30" x14ac:dyDescent="0.25">
      <c r="A25" s="2" t="s">
        <v>11</v>
      </c>
      <c r="B25" s="5">
        <v>0</v>
      </c>
      <c r="C25" s="5">
        <v>0</v>
      </c>
      <c r="D25" s="5">
        <v>0</v>
      </c>
      <c r="E25" s="5">
        <v>0</v>
      </c>
      <c r="F25" s="5">
        <v>0</v>
      </c>
      <c r="G25" s="5">
        <v>0</v>
      </c>
      <c r="H25" s="5">
        <v>0</v>
      </c>
      <c r="I25" s="5">
        <v>0</v>
      </c>
      <c r="J25" s="5">
        <v>0</v>
      </c>
      <c r="K25" s="5">
        <v>0</v>
      </c>
      <c r="L25" s="5">
        <v>0</v>
      </c>
      <c r="M25" s="16">
        <v>0</v>
      </c>
      <c r="N25" s="16">
        <v>0</v>
      </c>
      <c r="O25" s="16">
        <v>0</v>
      </c>
      <c r="P25" s="5">
        <v>1663000</v>
      </c>
      <c r="Q25" s="5">
        <v>4596000</v>
      </c>
      <c r="R25" s="5">
        <v>6977000</v>
      </c>
      <c r="S25" s="5">
        <v>2998000</v>
      </c>
      <c r="T25" s="5">
        <v>0</v>
      </c>
      <c r="U25" s="5">
        <v>0</v>
      </c>
      <c r="V25" s="5">
        <v>0</v>
      </c>
      <c r="W25" s="5">
        <v>0</v>
      </c>
      <c r="X25" s="5">
        <v>0</v>
      </c>
      <c r="Y25" s="5">
        <v>0</v>
      </c>
      <c r="Z25" s="5">
        <v>0</v>
      </c>
      <c r="AA25" s="5">
        <v>0</v>
      </c>
      <c r="AB25" s="5">
        <v>0</v>
      </c>
      <c r="AC25" s="5">
        <v>0</v>
      </c>
      <c r="AD25" s="5">
        <v>0</v>
      </c>
    </row>
    <row r="26" spans="1:30" x14ac:dyDescent="0.25">
      <c r="A26" s="2" t="s">
        <v>29</v>
      </c>
      <c r="B26" s="5">
        <v>0</v>
      </c>
      <c r="C26" s="5">
        <v>0</v>
      </c>
      <c r="D26" s="5">
        <v>0</v>
      </c>
      <c r="E26" s="5">
        <v>0</v>
      </c>
      <c r="F26" s="5">
        <v>0</v>
      </c>
      <c r="G26" s="5">
        <v>0</v>
      </c>
      <c r="H26" s="5">
        <v>0</v>
      </c>
      <c r="I26" s="5">
        <v>0</v>
      </c>
      <c r="J26" s="5">
        <v>0</v>
      </c>
      <c r="K26" s="5">
        <v>0</v>
      </c>
      <c r="L26" s="5">
        <v>0</v>
      </c>
      <c r="M26" s="16">
        <v>0</v>
      </c>
      <c r="N26" s="16">
        <v>0</v>
      </c>
      <c r="O26" s="16">
        <v>0</v>
      </c>
      <c r="P26" s="5">
        <v>0</v>
      </c>
      <c r="Q26" s="5">
        <v>0</v>
      </c>
      <c r="R26" s="5">
        <v>0</v>
      </c>
      <c r="S26" s="5">
        <v>0</v>
      </c>
      <c r="T26" s="5">
        <v>0</v>
      </c>
      <c r="U26" s="5">
        <v>28000</v>
      </c>
      <c r="V26" s="5">
        <v>634000</v>
      </c>
      <c r="W26" s="5">
        <v>1239000</v>
      </c>
      <c r="X26" s="5">
        <v>8786000</v>
      </c>
      <c r="Y26" s="5">
        <v>2784000</v>
      </c>
      <c r="Z26" s="5">
        <v>0</v>
      </c>
      <c r="AA26" s="5">
        <v>0</v>
      </c>
      <c r="AB26" s="5">
        <v>0</v>
      </c>
      <c r="AC26" s="5">
        <v>0</v>
      </c>
      <c r="AD26" s="5">
        <v>0</v>
      </c>
    </row>
    <row r="27" spans="1:30" x14ac:dyDescent="0.25">
      <c r="A27" s="2" t="s">
        <v>177</v>
      </c>
      <c r="B27" s="5">
        <v>0</v>
      </c>
      <c r="C27" s="5">
        <v>0</v>
      </c>
      <c r="D27" s="5">
        <v>0</v>
      </c>
      <c r="E27" s="5">
        <v>0</v>
      </c>
      <c r="F27" s="5">
        <v>0</v>
      </c>
      <c r="G27" s="5">
        <v>3058000</v>
      </c>
      <c r="H27" s="5">
        <v>7953000</v>
      </c>
      <c r="I27" s="5">
        <v>12990000</v>
      </c>
      <c r="J27" s="5">
        <v>17744000</v>
      </c>
      <c r="K27" s="5">
        <v>22610000</v>
      </c>
      <c r="L27" s="5">
        <v>0</v>
      </c>
      <c r="M27" s="16">
        <v>0</v>
      </c>
      <c r="N27" s="16">
        <v>0</v>
      </c>
      <c r="O27" s="16">
        <v>0</v>
      </c>
      <c r="P27" s="5">
        <v>0</v>
      </c>
      <c r="Q27" s="5">
        <v>0</v>
      </c>
      <c r="R27" s="5">
        <v>0</v>
      </c>
      <c r="S27" s="5">
        <v>0</v>
      </c>
      <c r="T27" s="5">
        <v>0</v>
      </c>
      <c r="U27" s="5">
        <v>0</v>
      </c>
      <c r="V27" s="5">
        <v>0</v>
      </c>
      <c r="W27" s="5">
        <v>0</v>
      </c>
      <c r="X27" s="5">
        <v>1281000</v>
      </c>
      <c r="Y27" s="5">
        <v>482000</v>
      </c>
      <c r="Z27" s="5">
        <v>0</v>
      </c>
      <c r="AA27" s="5">
        <v>182000</v>
      </c>
      <c r="AB27" s="5">
        <v>638000</v>
      </c>
      <c r="AC27" s="5">
        <v>1124000</v>
      </c>
      <c r="AD27" s="5">
        <v>48000</v>
      </c>
    </row>
    <row r="28" spans="1:30" x14ac:dyDescent="0.25">
      <c r="A28" s="2" t="s">
        <v>119</v>
      </c>
      <c r="B28" s="5">
        <v>0</v>
      </c>
      <c r="C28" s="5">
        <v>0</v>
      </c>
      <c r="D28" s="5">
        <v>0</v>
      </c>
      <c r="E28" s="5">
        <v>0</v>
      </c>
      <c r="F28" s="5">
        <v>13400000</v>
      </c>
      <c r="G28" s="5">
        <v>13400000</v>
      </c>
      <c r="H28" s="5">
        <v>13400000</v>
      </c>
      <c r="I28" s="5">
        <v>13400000</v>
      </c>
      <c r="J28" s="5">
        <v>13400000</v>
      </c>
      <c r="K28" s="5">
        <v>13400000</v>
      </c>
      <c r="L28" s="5">
        <v>0</v>
      </c>
      <c r="M28" s="16">
        <v>0</v>
      </c>
      <c r="N28" s="16">
        <v>0</v>
      </c>
      <c r="O28" s="16">
        <v>0</v>
      </c>
      <c r="P28" s="5">
        <v>0</v>
      </c>
      <c r="Q28" s="5">
        <v>0</v>
      </c>
      <c r="R28" s="5">
        <v>0</v>
      </c>
      <c r="S28" s="5">
        <v>0</v>
      </c>
      <c r="T28" s="5">
        <v>0</v>
      </c>
      <c r="U28" s="5">
        <v>0</v>
      </c>
      <c r="V28" s="5">
        <v>0</v>
      </c>
      <c r="W28" s="5">
        <v>0</v>
      </c>
      <c r="X28" s="5">
        <v>0</v>
      </c>
      <c r="Y28" s="5">
        <v>0</v>
      </c>
      <c r="Z28" s="5">
        <v>0</v>
      </c>
      <c r="AA28" s="5">
        <v>0</v>
      </c>
      <c r="AB28" s="5">
        <v>0</v>
      </c>
      <c r="AC28" s="5">
        <v>0</v>
      </c>
      <c r="AD28" s="5">
        <v>0</v>
      </c>
    </row>
    <row r="29" spans="1:30" x14ac:dyDescent="0.25">
      <c r="A29" s="2" t="s">
        <v>149</v>
      </c>
      <c r="B29" s="5">
        <v>0</v>
      </c>
      <c r="C29" s="82">
        <v>8021000</v>
      </c>
      <c r="D29" s="5">
        <v>11137000</v>
      </c>
      <c r="E29" s="5">
        <v>12596000</v>
      </c>
      <c r="F29" s="5">
        <v>9269000</v>
      </c>
      <c r="G29" s="53">
        <v>10652000</v>
      </c>
      <c r="H29" s="82">
        <v>7546000</v>
      </c>
      <c r="I29" s="82">
        <v>4021000</v>
      </c>
      <c r="J29" s="82">
        <v>2981000</v>
      </c>
      <c r="K29" s="82">
        <v>858000</v>
      </c>
      <c r="L29" s="82">
        <v>1591000</v>
      </c>
      <c r="M29" s="79">
        <v>2297000</v>
      </c>
      <c r="N29" s="79">
        <v>2476000</v>
      </c>
      <c r="O29" s="79">
        <v>1995000</v>
      </c>
      <c r="P29" s="82">
        <v>1573000</v>
      </c>
      <c r="Q29" s="82">
        <v>1211000</v>
      </c>
      <c r="R29" s="82">
        <v>861000</v>
      </c>
      <c r="S29" s="82">
        <v>941000</v>
      </c>
      <c r="T29" s="82">
        <v>336000</v>
      </c>
      <c r="U29" s="82">
        <v>130000</v>
      </c>
      <c r="V29" s="82">
        <v>4000</v>
      </c>
      <c r="W29" s="82">
        <v>29000</v>
      </c>
      <c r="X29" s="82">
        <v>0</v>
      </c>
      <c r="Y29" s="82">
        <v>382000</v>
      </c>
      <c r="Z29" s="82">
        <v>438000</v>
      </c>
      <c r="AA29" s="82">
        <v>231000</v>
      </c>
      <c r="AB29" s="82">
        <v>157000</v>
      </c>
      <c r="AC29" s="82">
        <v>222000</v>
      </c>
      <c r="AD29" s="82">
        <v>104000</v>
      </c>
    </row>
    <row r="30" spans="1:30" x14ac:dyDescent="0.25">
      <c r="A30" s="2" t="s">
        <v>150</v>
      </c>
      <c r="B30" s="5">
        <v>0</v>
      </c>
      <c r="C30" s="83"/>
      <c r="D30" s="5">
        <v>534000</v>
      </c>
      <c r="E30" s="5">
        <v>1036000</v>
      </c>
      <c r="F30" s="5">
        <v>2881000</v>
      </c>
      <c r="G30" s="54">
        <v>2217000</v>
      </c>
      <c r="H30" s="83"/>
      <c r="I30" s="83"/>
      <c r="J30" s="83"/>
      <c r="K30" s="83"/>
      <c r="L30" s="83"/>
      <c r="M30" s="84"/>
      <c r="N30" s="84"/>
      <c r="O30" s="84"/>
      <c r="P30" s="83"/>
      <c r="Q30" s="83"/>
      <c r="R30" s="83"/>
      <c r="S30" s="83"/>
      <c r="T30" s="83"/>
      <c r="U30" s="83"/>
      <c r="V30" s="83"/>
      <c r="W30" s="83"/>
      <c r="X30" s="83"/>
      <c r="Y30" s="83"/>
      <c r="Z30" s="83"/>
      <c r="AA30" s="83"/>
      <c r="AB30" s="83"/>
      <c r="AC30" s="83"/>
      <c r="AD30" s="83"/>
    </row>
    <row r="31" spans="1:30" x14ac:dyDescent="0.25">
      <c r="A31" s="4" t="s">
        <v>180</v>
      </c>
      <c r="B31" s="20">
        <f t="shared" ref="B31:AD31" si="9">SUM(B23:B30)</f>
        <v>9657000</v>
      </c>
      <c r="C31" s="20">
        <f t="shared" si="9"/>
        <v>18241000</v>
      </c>
      <c r="D31" s="20">
        <f t="shared" si="9"/>
        <v>22267000</v>
      </c>
      <c r="E31" s="20">
        <f t="shared" si="9"/>
        <v>24428000</v>
      </c>
      <c r="F31" s="20">
        <f t="shared" si="9"/>
        <v>36770000</v>
      </c>
      <c r="G31" s="20">
        <f t="shared" si="9"/>
        <v>40954000</v>
      </c>
      <c r="H31" s="20">
        <f t="shared" si="9"/>
        <v>40963000</v>
      </c>
      <c r="I31" s="20">
        <f t="shared" si="9"/>
        <v>39368000</v>
      </c>
      <c r="J31" s="20">
        <f t="shared" si="9"/>
        <v>43140000</v>
      </c>
      <c r="K31" s="20">
        <f t="shared" si="9"/>
        <v>46098000</v>
      </c>
      <c r="L31" s="20">
        <f t="shared" si="9"/>
        <v>10834000</v>
      </c>
      <c r="M31" s="20">
        <f t="shared" si="9"/>
        <v>11671000</v>
      </c>
      <c r="N31" s="20">
        <f t="shared" si="9"/>
        <v>12257000</v>
      </c>
      <c r="O31" s="20">
        <f t="shared" si="9"/>
        <v>12144000</v>
      </c>
      <c r="P31" s="20">
        <f t="shared" si="9"/>
        <v>13944000</v>
      </c>
      <c r="Q31" s="20">
        <f t="shared" si="9"/>
        <v>17128000</v>
      </c>
      <c r="R31" s="20">
        <f t="shared" si="9"/>
        <v>19755000</v>
      </c>
      <c r="S31" s="20">
        <f t="shared" si="9"/>
        <v>15812000</v>
      </c>
      <c r="T31" s="20">
        <f t="shared" si="9"/>
        <v>12388000</v>
      </c>
      <c r="U31" s="20">
        <f t="shared" si="9"/>
        <v>10672000</v>
      </c>
      <c r="V31" s="20">
        <f t="shared" si="9"/>
        <v>9621000</v>
      </c>
      <c r="W31" s="20">
        <f t="shared" si="9"/>
        <v>10752000</v>
      </c>
      <c r="X31" s="20">
        <f t="shared" si="9"/>
        <v>19639000</v>
      </c>
      <c r="Y31" s="20">
        <f t="shared" si="9"/>
        <v>12523000</v>
      </c>
      <c r="Z31" s="20">
        <f t="shared" si="9"/>
        <v>8277000</v>
      </c>
      <c r="AA31" s="20">
        <f t="shared" si="9"/>
        <v>8535000</v>
      </c>
      <c r="AB31" s="20">
        <f t="shared" si="9"/>
        <v>9176000</v>
      </c>
      <c r="AC31" s="20">
        <f t="shared" si="9"/>
        <v>9268000</v>
      </c>
      <c r="AD31" s="20">
        <f t="shared" si="9"/>
        <v>8695000</v>
      </c>
    </row>
    <row r="32" spans="1:30" ht="20" thickBot="1" x14ac:dyDescent="0.3">
      <c r="A32" s="4" t="s">
        <v>181</v>
      </c>
      <c r="B32" s="24">
        <f t="shared" ref="B32:AD32" si="10">B15+B31</f>
        <v>319111000</v>
      </c>
      <c r="C32" s="24">
        <f t="shared" si="10"/>
        <v>390577000</v>
      </c>
      <c r="D32" s="24">
        <f t="shared" si="10"/>
        <v>238575000</v>
      </c>
      <c r="E32" s="24">
        <f t="shared" si="10"/>
        <v>237376000</v>
      </c>
      <c r="F32" s="24">
        <f t="shared" si="10"/>
        <v>263998000</v>
      </c>
      <c r="G32" s="24">
        <f t="shared" si="10"/>
        <v>280708000</v>
      </c>
      <c r="H32" s="24">
        <f t="shared" si="10"/>
        <v>225446000</v>
      </c>
      <c r="I32" s="24">
        <f t="shared" si="10"/>
        <v>228196000</v>
      </c>
      <c r="J32" s="24">
        <f t="shared" si="10"/>
        <v>243877000</v>
      </c>
      <c r="K32" s="24">
        <f t="shared" si="10"/>
        <v>203063000</v>
      </c>
      <c r="L32" s="24">
        <f t="shared" si="10"/>
        <v>120964000</v>
      </c>
      <c r="M32" s="24">
        <f t="shared" si="10"/>
        <v>90816000</v>
      </c>
      <c r="N32" s="24">
        <f t="shared" si="10"/>
        <v>88921000</v>
      </c>
      <c r="O32" s="24">
        <f t="shared" si="10"/>
        <v>84749000</v>
      </c>
      <c r="P32" s="25">
        <f t="shared" si="10"/>
        <v>46097000</v>
      </c>
      <c r="Q32" s="25">
        <f t="shared" si="10"/>
        <v>39922000</v>
      </c>
      <c r="R32" s="25">
        <f t="shared" si="10"/>
        <v>35703000</v>
      </c>
      <c r="S32" s="25">
        <f t="shared" si="10"/>
        <v>33836000</v>
      </c>
      <c r="T32" s="25">
        <f t="shared" si="10"/>
        <v>30599000</v>
      </c>
      <c r="U32" s="25">
        <f t="shared" si="10"/>
        <v>24176000</v>
      </c>
      <c r="V32" s="25">
        <f t="shared" si="10"/>
        <v>21433000</v>
      </c>
      <c r="W32" s="25">
        <f t="shared" si="10"/>
        <v>21167000</v>
      </c>
      <c r="X32" s="25">
        <f t="shared" si="10"/>
        <v>35050000</v>
      </c>
      <c r="Y32" s="25">
        <f t="shared" si="10"/>
        <v>31525000</v>
      </c>
      <c r="Z32" s="25">
        <f t="shared" si="10"/>
        <v>28965000</v>
      </c>
      <c r="AA32" s="25">
        <f t="shared" si="10"/>
        <v>25967000</v>
      </c>
      <c r="AB32" s="25">
        <f t="shared" si="10"/>
        <v>22489000</v>
      </c>
      <c r="AC32" s="25">
        <f t="shared" si="10"/>
        <v>20752000</v>
      </c>
      <c r="AD32" s="25">
        <f t="shared" si="10"/>
        <v>19932000</v>
      </c>
    </row>
    <row r="33" spans="1:30" ht="20" thickTop="1" x14ac:dyDescent="0.25">
      <c r="A33" s="4" t="s">
        <v>203</v>
      </c>
      <c r="B33" s="11"/>
      <c r="C33" s="11"/>
      <c r="D33" s="11"/>
      <c r="E33" s="11"/>
      <c r="F33" s="11"/>
      <c r="G33" s="11"/>
      <c r="H33" s="11"/>
      <c r="I33" s="11"/>
      <c r="J33" s="11"/>
      <c r="K33" s="11"/>
      <c r="L33" s="11"/>
      <c r="M33" s="16"/>
      <c r="N33" s="16"/>
      <c r="O33" s="16"/>
      <c r="P33" s="5"/>
      <c r="Q33" s="5"/>
      <c r="R33" s="5"/>
      <c r="S33" s="5"/>
      <c r="T33" s="5"/>
      <c r="U33" s="5"/>
      <c r="V33" s="5"/>
      <c r="W33" s="5"/>
      <c r="X33" s="5"/>
    </row>
    <row r="34" spans="1:30" x14ac:dyDescent="0.25">
      <c r="A34" s="4" t="s">
        <v>182</v>
      </c>
      <c r="B34" s="11"/>
      <c r="C34" s="11"/>
      <c r="D34" s="11"/>
      <c r="E34" s="11"/>
      <c r="F34" s="11"/>
      <c r="G34" s="11"/>
      <c r="H34" s="11"/>
      <c r="I34" s="11"/>
      <c r="J34" s="11"/>
      <c r="K34" s="11"/>
      <c r="L34" s="11"/>
      <c r="M34" s="16"/>
      <c r="N34" s="16"/>
      <c r="O34" s="16"/>
      <c r="P34" s="5"/>
      <c r="Q34" s="5"/>
      <c r="R34" s="5"/>
      <c r="S34" s="5"/>
      <c r="T34" s="5"/>
      <c r="U34" s="5"/>
      <c r="V34" s="5"/>
      <c r="W34" s="5"/>
      <c r="X34" s="5"/>
    </row>
    <row r="35" spans="1:30" x14ac:dyDescent="0.25">
      <c r="A35" s="2" t="s">
        <v>192</v>
      </c>
      <c r="B35" s="5">
        <v>5062000</v>
      </c>
      <c r="C35" s="5">
        <v>4239000</v>
      </c>
      <c r="D35" s="5">
        <v>3926000</v>
      </c>
      <c r="E35" s="5">
        <v>4520000</v>
      </c>
      <c r="F35" s="5">
        <v>2820000</v>
      </c>
      <c r="G35" s="5">
        <v>3049000</v>
      </c>
      <c r="H35" s="5">
        <v>2644000</v>
      </c>
      <c r="I35" s="5">
        <v>4212000</v>
      </c>
      <c r="J35" s="5">
        <v>4344000</v>
      </c>
      <c r="K35" s="5">
        <v>4259000</v>
      </c>
      <c r="L35" s="5">
        <v>2201000</v>
      </c>
      <c r="M35" s="16">
        <v>2436000</v>
      </c>
      <c r="N35" s="16">
        <v>2879000</v>
      </c>
      <c r="O35" s="16">
        <v>3213000</v>
      </c>
      <c r="P35" s="5">
        <v>2828000</v>
      </c>
      <c r="Q35" s="5">
        <v>1625000</v>
      </c>
      <c r="R35" s="5">
        <v>4156000</v>
      </c>
      <c r="S35" s="5">
        <v>3908000</v>
      </c>
      <c r="T35" s="5">
        <v>4208000</v>
      </c>
      <c r="U35" s="5">
        <v>5905000</v>
      </c>
      <c r="V35" s="5">
        <v>5086000</v>
      </c>
      <c r="W35" s="5">
        <v>5124000</v>
      </c>
      <c r="X35" s="5">
        <v>3714000</v>
      </c>
      <c r="Y35" s="5">
        <v>3025000</v>
      </c>
      <c r="Z35" s="5">
        <v>2741000</v>
      </c>
      <c r="AA35" s="5">
        <v>2947000</v>
      </c>
      <c r="AB35" s="5">
        <v>2775000</v>
      </c>
      <c r="AC35" s="5">
        <v>2490000</v>
      </c>
      <c r="AD35" s="5">
        <f>2697000+20000</f>
        <v>2717000</v>
      </c>
    </row>
    <row r="36" spans="1:30" x14ac:dyDescent="0.25">
      <c r="A36" s="2" t="s">
        <v>193</v>
      </c>
      <c r="B36" s="5">
        <v>7066000</v>
      </c>
      <c r="C36" s="5">
        <v>6052000</v>
      </c>
      <c r="D36" s="5">
        <v>5005000</v>
      </c>
      <c r="E36" s="5">
        <v>5173000</v>
      </c>
      <c r="F36" s="5">
        <v>4402000</v>
      </c>
      <c r="G36" s="5">
        <v>3112000</v>
      </c>
      <c r="H36" s="5">
        <v>2583000</v>
      </c>
      <c r="I36" s="5">
        <v>2919000</v>
      </c>
      <c r="J36" s="5">
        <v>3118000</v>
      </c>
      <c r="K36" s="5">
        <v>4416000</v>
      </c>
      <c r="L36" s="5">
        <v>2738000</v>
      </c>
      <c r="M36" s="16">
        <v>3183000</v>
      </c>
      <c r="N36" s="16">
        <v>3376000</v>
      </c>
      <c r="O36" s="16">
        <v>3548000</v>
      </c>
      <c r="P36" s="5">
        <v>3668000</v>
      </c>
      <c r="Q36" s="5">
        <v>3120000</v>
      </c>
      <c r="R36" s="5">
        <v>2459000</v>
      </c>
      <c r="S36" s="5">
        <v>2529000</v>
      </c>
      <c r="T36" s="5">
        <v>3904000</v>
      </c>
      <c r="U36" s="5">
        <v>2278000</v>
      </c>
      <c r="V36" s="5">
        <v>2371000</v>
      </c>
      <c r="W36" s="5">
        <v>2080000</v>
      </c>
      <c r="X36" s="5">
        <v>2058000</v>
      </c>
      <c r="Y36" s="5">
        <v>1997000</v>
      </c>
      <c r="Z36" s="5">
        <v>2755000</v>
      </c>
      <c r="AA36" s="5">
        <v>3046000</v>
      </c>
      <c r="AB36" s="5">
        <v>2462000</v>
      </c>
      <c r="AC36" s="5">
        <v>2826000</v>
      </c>
      <c r="AD36" s="5">
        <v>3251000</v>
      </c>
    </row>
    <row r="37" spans="1:30" x14ac:dyDescent="0.25">
      <c r="A37" s="2" t="s">
        <v>191</v>
      </c>
      <c r="B37" s="5">
        <v>0</v>
      </c>
      <c r="C37" s="5">
        <v>6244000</v>
      </c>
      <c r="D37" s="5">
        <v>0</v>
      </c>
      <c r="E37" s="5">
        <v>0</v>
      </c>
      <c r="F37" s="5">
        <v>0</v>
      </c>
      <c r="G37" s="5">
        <v>0</v>
      </c>
      <c r="H37" s="5">
        <v>0</v>
      </c>
      <c r="I37" s="5">
        <v>0</v>
      </c>
      <c r="J37" s="5">
        <v>0</v>
      </c>
      <c r="K37" s="5">
        <v>0</v>
      </c>
      <c r="L37" s="5">
        <v>0</v>
      </c>
      <c r="M37" s="16">
        <v>756000</v>
      </c>
      <c r="N37" s="16">
        <v>852000</v>
      </c>
      <c r="O37" s="16">
        <v>857000</v>
      </c>
      <c r="P37" s="5">
        <v>1051000</v>
      </c>
      <c r="Q37" s="5">
        <v>662000</v>
      </c>
      <c r="R37" s="5">
        <v>382000</v>
      </c>
      <c r="S37" s="5">
        <v>772000</v>
      </c>
      <c r="T37" s="5">
        <v>0</v>
      </c>
      <c r="U37" s="5">
        <v>80000</v>
      </c>
      <c r="V37" s="5">
        <v>0</v>
      </c>
      <c r="W37" s="5">
        <v>298000</v>
      </c>
      <c r="X37" s="5">
        <v>0</v>
      </c>
      <c r="Y37" s="5">
        <v>122000</v>
      </c>
      <c r="Z37" s="5">
        <v>282000</v>
      </c>
      <c r="AA37" s="5">
        <v>274000</v>
      </c>
      <c r="AB37" s="5">
        <v>0</v>
      </c>
      <c r="AC37" s="5">
        <v>0</v>
      </c>
      <c r="AD37" s="5">
        <v>0</v>
      </c>
    </row>
    <row r="38" spans="1:30" x14ac:dyDescent="0.25">
      <c r="A38" s="2" t="s">
        <v>36</v>
      </c>
      <c r="B38" s="5">
        <v>0</v>
      </c>
      <c r="C38" s="5">
        <v>0</v>
      </c>
      <c r="D38" s="5">
        <v>0</v>
      </c>
      <c r="E38" s="5">
        <v>0</v>
      </c>
      <c r="F38" s="5">
        <v>0</v>
      </c>
      <c r="G38" s="5">
        <v>0</v>
      </c>
      <c r="H38" s="5">
        <v>41501000</v>
      </c>
      <c r="I38" s="5">
        <v>40641000</v>
      </c>
      <c r="J38" s="5">
        <v>46502000</v>
      </c>
      <c r="K38" s="5">
        <v>32132000</v>
      </c>
      <c r="L38" s="5">
        <v>19146000</v>
      </c>
      <c r="M38" s="16">
        <v>8987000</v>
      </c>
      <c r="N38" s="16">
        <v>10474000</v>
      </c>
      <c r="O38" s="16">
        <v>12112000</v>
      </c>
      <c r="P38" s="5">
        <v>0</v>
      </c>
      <c r="Q38" s="5">
        <v>0</v>
      </c>
      <c r="R38" s="5">
        <v>0</v>
      </c>
      <c r="S38" s="5">
        <v>0</v>
      </c>
      <c r="T38" s="5">
        <v>0</v>
      </c>
      <c r="U38" s="5">
        <v>0</v>
      </c>
      <c r="V38" s="5">
        <v>0</v>
      </c>
      <c r="W38" s="5">
        <v>0</v>
      </c>
      <c r="X38" s="5">
        <v>0</v>
      </c>
      <c r="Y38" s="5">
        <v>0</v>
      </c>
      <c r="Z38" s="5">
        <v>0</v>
      </c>
      <c r="AA38" s="5">
        <v>0</v>
      </c>
      <c r="AB38" s="5">
        <v>0</v>
      </c>
      <c r="AC38" s="5">
        <v>0</v>
      </c>
      <c r="AD38" s="5">
        <v>0</v>
      </c>
    </row>
    <row r="39" spans="1:30" x14ac:dyDescent="0.25">
      <c r="A39" s="2" t="s">
        <v>194</v>
      </c>
      <c r="B39" s="5">
        <v>146000</v>
      </c>
      <c r="C39" s="5">
        <v>147000</v>
      </c>
      <c r="D39" s="5">
        <v>133000</v>
      </c>
      <c r="E39" s="5">
        <v>126000</v>
      </c>
      <c r="F39" s="5">
        <v>121000</v>
      </c>
      <c r="G39" s="5">
        <v>115000</v>
      </c>
      <c r="H39" s="5">
        <v>110000</v>
      </c>
      <c r="I39" s="5">
        <v>0</v>
      </c>
      <c r="J39" s="5">
        <v>0</v>
      </c>
      <c r="K39" s="5">
        <v>0</v>
      </c>
      <c r="L39" s="5">
        <v>0</v>
      </c>
      <c r="M39" s="16">
        <v>0</v>
      </c>
      <c r="N39" s="16">
        <v>0</v>
      </c>
      <c r="O39" s="16">
        <v>0</v>
      </c>
      <c r="P39" s="5">
        <v>0</v>
      </c>
      <c r="Q39" s="5">
        <v>209000</v>
      </c>
      <c r="R39" s="5">
        <v>197000</v>
      </c>
      <c r="S39" s="5">
        <v>184000</v>
      </c>
      <c r="T39" s="5">
        <v>172000</v>
      </c>
      <c r="U39" s="5">
        <v>94000</v>
      </c>
      <c r="V39" s="5">
        <v>92000</v>
      </c>
      <c r="W39" s="5">
        <v>75000</v>
      </c>
      <c r="X39" s="5">
        <v>0</v>
      </c>
      <c r="Y39" s="5">
        <v>0</v>
      </c>
      <c r="Z39" s="5">
        <v>0</v>
      </c>
      <c r="AA39" s="5">
        <v>0</v>
      </c>
      <c r="AB39" s="5">
        <v>0</v>
      </c>
      <c r="AC39" s="5">
        <v>536000</v>
      </c>
      <c r="AD39" s="5">
        <v>532000</v>
      </c>
    </row>
    <row r="40" spans="1:30" x14ac:dyDescent="0.25">
      <c r="A40" s="2" t="s">
        <v>127</v>
      </c>
      <c r="B40" s="5">
        <v>2679000</v>
      </c>
      <c r="C40" s="5">
        <v>2694000</v>
      </c>
      <c r="D40" s="5">
        <v>2899000</v>
      </c>
      <c r="E40" s="5">
        <v>3195000</v>
      </c>
      <c r="F40" s="5">
        <v>3174000</v>
      </c>
      <c r="G40" s="5">
        <v>3284000</v>
      </c>
      <c r="H40" s="5">
        <v>3402000</v>
      </c>
      <c r="I40" s="5">
        <v>3474000</v>
      </c>
      <c r="J40" s="5">
        <v>3381000</v>
      </c>
      <c r="K40" s="5">
        <v>3534000</v>
      </c>
      <c r="L40" s="5">
        <v>3649000</v>
      </c>
      <c r="M40" s="79">
        <v>5405000</v>
      </c>
      <c r="N40" s="79">
        <v>5004000</v>
      </c>
      <c r="O40" s="79">
        <v>5340000</v>
      </c>
      <c r="P40" s="82">
        <v>5847000</v>
      </c>
      <c r="Q40" s="82">
        <v>6218000</v>
      </c>
      <c r="R40" s="82">
        <v>6493000</v>
      </c>
      <c r="S40" s="82">
        <v>6881000</v>
      </c>
      <c r="T40" s="82">
        <v>7310000</v>
      </c>
      <c r="U40" s="82">
        <v>6909000</v>
      </c>
      <c r="V40" s="82">
        <v>7225000</v>
      </c>
      <c r="W40" s="82">
        <v>7777000</v>
      </c>
      <c r="X40" s="82">
        <v>7908000</v>
      </c>
      <c r="Y40" s="82">
        <v>7818000</v>
      </c>
      <c r="Z40" s="82">
        <v>6902000</v>
      </c>
      <c r="AA40" s="82">
        <v>6402000</v>
      </c>
      <c r="AB40" s="82">
        <v>6524000</v>
      </c>
      <c r="AC40" s="82">
        <v>5798000</v>
      </c>
      <c r="AD40" s="82">
        <v>5679000</v>
      </c>
    </row>
    <row r="41" spans="1:30" x14ac:dyDescent="0.25">
      <c r="A41" s="2" t="s">
        <v>128</v>
      </c>
      <c r="B41" s="5">
        <v>0</v>
      </c>
      <c r="C41" s="5">
        <v>0</v>
      </c>
      <c r="D41" s="5">
        <v>0</v>
      </c>
      <c r="E41" s="5">
        <v>1932000</v>
      </c>
      <c r="F41" s="5">
        <v>2554000</v>
      </c>
      <c r="G41" s="5">
        <v>5072000</v>
      </c>
      <c r="H41" s="5">
        <v>6536000</v>
      </c>
      <c r="I41" s="5">
        <v>7820000</v>
      </c>
      <c r="J41" s="5">
        <v>8896000</v>
      </c>
      <c r="K41" s="5">
        <v>6879000</v>
      </c>
      <c r="L41" s="5">
        <v>0</v>
      </c>
      <c r="M41" s="80"/>
      <c r="N41" s="80"/>
      <c r="O41" s="80"/>
      <c r="P41" s="80"/>
      <c r="Q41" s="80"/>
      <c r="R41" s="80"/>
      <c r="S41" s="80"/>
      <c r="T41" s="80"/>
      <c r="U41" s="80"/>
      <c r="V41" s="80"/>
      <c r="W41" s="80"/>
      <c r="X41" s="80"/>
      <c r="Y41" s="80"/>
      <c r="Z41" s="80"/>
      <c r="AA41" s="80"/>
      <c r="AB41" s="80"/>
      <c r="AC41" s="80"/>
      <c r="AD41" s="80"/>
    </row>
    <row r="42" spans="1:30" x14ac:dyDescent="0.25">
      <c r="A42" s="2" t="s">
        <v>153</v>
      </c>
      <c r="B42" s="5">
        <v>6394000</v>
      </c>
      <c r="C42" s="5">
        <v>5498000</v>
      </c>
      <c r="D42" s="5">
        <v>4868000</v>
      </c>
      <c r="E42" s="5">
        <v>0</v>
      </c>
      <c r="F42" s="5">
        <v>0</v>
      </c>
      <c r="G42" s="5">
        <v>0</v>
      </c>
      <c r="H42" s="5">
        <v>0</v>
      </c>
      <c r="I42" s="5">
        <v>0</v>
      </c>
      <c r="J42" s="5">
        <v>0</v>
      </c>
      <c r="K42" s="5">
        <v>0</v>
      </c>
      <c r="L42" s="5">
        <v>0</v>
      </c>
      <c r="M42" s="80"/>
      <c r="N42" s="80"/>
      <c r="O42" s="80"/>
      <c r="P42" s="80"/>
      <c r="Q42" s="80"/>
      <c r="R42" s="80"/>
      <c r="S42" s="80"/>
      <c r="T42" s="80"/>
      <c r="U42" s="80"/>
      <c r="V42" s="80"/>
      <c r="W42" s="80"/>
      <c r="X42" s="80"/>
      <c r="Y42" s="80"/>
      <c r="Z42" s="80"/>
      <c r="AA42" s="80"/>
      <c r="AB42" s="80"/>
      <c r="AC42" s="80"/>
      <c r="AD42" s="80"/>
    </row>
    <row r="43" spans="1:30" x14ac:dyDescent="0.25">
      <c r="A43" s="2" t="s">
        <v>199</v>
      </c>
      <c r="B43" s="5">
        <v>12272000</v>
      </c>
      <c r="C43" s="5">
        <v>9138000</v>
      </c>
      <c r="D43" s="5">
        <v>11159000</v>
      </c>
      <c r="E43" s="5">
        <v>15722000</v>
      </c>
      <c r="F43" s="5">
        <v>14186000</v>
      </c>
      <c r="G43" s="5">
        <v>9442000</v>
      </c>
      <c r="H43" s="5">
        <v>8084000</v>
      </c>
      <c r="I43" s="5">
        <v>6815000</v>
      </c>
      <c r="J43" s="5">
        <v>7031000</v>
      </c>
      <c r="K43" s="5">
        <v>6864000</v>
      </c>
      <c r="L43" s="5">
        <v>1805000</v>
      </c>
      <c r="M43" s="81"/>
      <c r="N43" s="81"/>
      <c r="O43" s="81"/>
      <c r="P43" s="81"/>
      <c r="Q43" s="81"/>
      <c r="R43" s="81"/>
      <c r="S43" s="81"/>
      <c r="T43" s="81"/>
      <c r="U43" s="81"/>
      <c r="V43" s="81"/>
      <c r="W43" s="81"/>
      <c r="X43" s="81"/>
      <c r="Y43" s="81"/>
      <c r="Z43" s="81"/>
      <c r="AA43" s="81"/>
      <c r="AB43" s="81"/>
      <c r="AC43" s="81"/>
      <c r="AD43" s="81"/>
    </row>
    <row r="44" spans="1:30" x14ac:dyDescent="0.25">
      <c r="A44" s="4" t="s">
        <v>183</v>
      </c>
      <c r="B44" s="20">
        <f t="shared" ref="B44:F44" si="11">SUM(B35:B43)</f>
        <v>33619000</v>
      </c>
      <c r="C44" s="20">
        <f t="shared" si="11"/>
        <v>34012000</v>
      </c>
      <c r="D44" s="20">
        <f t="shared" si="11"/>
        <v>27990000</v>
      </c>
      <c r="E44" s="20">
        <f t="shared" si="11"/>
        <v>30668000</v>
      </c>
      <c r="F44" s="20">
        <f t="shared" si="11"/>
        <v>27257000</v>
      </c>
      <c r="G44" s="20">
        <f>SUM(G35:G43)</f>
        <v>24074000</v>
      </c>
      <c r="H44" s="20">
        <f>SUM(H35:H43)</f>
        <v>64860000</v>
      </c>
      <c r="I44" s="20">
        <f t="shared" ref="I44:Y44" si="12">SUM(I35:I43)</f>
        <v>65881000</v>
      </c>
      <c r="J44" s="20">
        <f t="shared" si="12"/>
        <v>73272000</v>
      </c>
      <c r="K44" s="20">
        <f t="shared" si="12"/>
        <v>58084000</v>
      </c>
      <c r="L44" s="20">
        <f t="shared" si="12"/>
        <v>29539000</v>
      </c>
      <c r="M44" s="20">
        <f t="shared" si="12"/>
        <v>20767000</v>
      </c>
      <c r="N44" s="20">
        <f t="shared" si="12"/>
        <v>22585000</v>
      </c>
      <c r="O44" s="20">
        <f t="shared" si="12"/>
        <v>25070000</v>
      </c>
      <c r="P44" s="20">
        <f t="shared" si="12"/>
        <v>13394000</v>
      </c>
      <c r="Q44" s="20">
        <f t="shared" si="12"/>
        <v>11834000</v>
      </c>
      <c r="R44" s="20">
        <f t="shared" si="12"/>
        <v>13687000</v>
      </c>
      <c r="S44" s="20">
        <f t="shared" si="12"/>
        <v>14274000</v>
      </c>
      <c r="T44" s="20">
        <f t="shared" si="12"/>
        <v>15594000</v>
      </c>
      <c r="U44" s="20">
        <f t="shared" si="12"/>
        <v>15266000</v>
      </c>
      <c r="V44" s="20">
        <f t="shared" si="12"/>
        <v>14774000</v>
      </c>
      <c r="W44" s="20">
        <f t="shared" si="12"/>
        <v>15354000</v>
      </c>
      <c r="X44" s="20">
        <f t="shared" si="12"/>
        <v>13680000</v>
      </c>
      <c r="Y44" s="20">
        <f t="shared" si="12"/>
        <v>12962000</v>
      </c>
      <c r="Z44" s="20">
        <f t="shared" ref="Z44:AA44" si="13">SUM(Z35:Z43)</f>
        <v>12680000</v>
      </c>
      <c r="AA44" s="20">
        <f t="shared" si="13"/>
        <v>12669000</v>
      </c>
      <c r="AB44" s="20">
        <f t="shared" ref="AB44:AD44" si="14">SUM(AB35:AB43)</f>
        <v>11761000</v>
      </c>
      <c r="AC44" s="20">
        <f t="shared" si="14"/>
        <v>11650000</v>
      </c>
      <c r="AD44" s="20">
        <f t="shared" si="14"/>
        <v>12179000</v>
      </c>
    </row>
    <row r="45" spans="1:30" x14ac:dyDescent="0.25">
      <c r="A45" s="4" t="s">
        <v>184</v>
      </c>
      <c r="B45" s="11"/>
      <c r="C45" s="11"/>
      <c r="D45" s="11"/>
      <c r="E45" s="11"/>
      <c r="F45" s="11"/>
      <c r="G45" s="11"/>
      <c r="H45" s="11"/>
      <c r="I45" s="11"/>
      <c r="J45" s="11"/>
      <c r="K45" s="11"/>
      <c r="L45" s="11"/>
      <c r="M45" s="16"/>
      <c r="N45" s="16"/>
      <c r="O45" s="16"/>
      <c r="P45" s="5"/>
      <c r="Q45" s="5"/>
      <c r="R45" s="5"/>
      <c r="S45" s="5"/>
      <c r="T45" s="5"/>
      <c r="U45" s="5"/>
      <c r="V45" s="5"/>
      <c r="W45" s="5"/>
      <c r="X45" s="5"/>
      <c r="Y45" s="5"/>
      <c r="Z45" s="5"/>
      <c r="AA45" s="5"/>
      <c r="AB45" s="5"/>
      <c r="AC45" s="5"/>
      <c r="AD45" s="5"/>
    </row>
    <row r="46" spans="1:30" x14ac:dyDescent="0.25">
      <c r="A46" s="2" t="s">
        <v>118</v>
      </c>
      <c r="B46" s="5">
        <v>75000000</v>
      </c>
      <c r="C46" s="5">
        <v>32000000</v>
      </c>
      <c r="D46" s="5">
        <v>29493000</v>
      </c>
      <c r="E46" s="5">
        <v>29493000</v>
      </c>
      <c r="F46" s="5">
        <v>29493000</v>
      </c>
      <c r="G46" s="5">
        <v>29493000</v>
      </c>
      <c r="H46" s="5">
        <v>29493000</v>
      </c>
      <c r="I46" s="5">
        <v>29493000</v>
      </c>
      <c r="J46" s="5">
        <v>29493000</v>
      </c>
      <c r="K46" s="5">
        <v>29493000</v>
      </c>
      <c r="L46" s="11">
        <v>0</v>
      </c>
      <c r="M46" s="16">
        <v>0</v>
      </c>
      <c r="N46" s="16">
        <v>0</v>
      </c>
      <c r="O46" s="16">
        <v>0</v>
      </c>
      <c r="P46" s="5">
        <v>0</v>
      </c>
      <c r="Q46" s="5">
        <v>0</v>
      </c>
      <c r="R46" s="5">
        <v>0</v>
      </c>
      <c r="S46" s="5">
        <v>0</v>
      </c>
      <c r="T46" s="5">
        <v>0</v>
      </c>
      <c r="U46" s="5">
        <v>0</v>
      </c>
      <c r="V46" s="5">
        <v>0</v>
      </c>
      <c r="W46" s="5">
        <v>0</v>
      </c>
      <c r="X46" s="5">
        <v>0</v>
      </c>
      <c r="Y46" s="5">
        <v>0</v>
      </c>
      <c r="Z46" s="5">
        <v>0</v>
      </c>
      <c r="AA46" s="5">
        <v>0</v>
      </c>
      <c r="AB46" s="5">
        <v>0</v>
      </c>
      <c r="AC46" s="5">
        <v>0</v>
      </c>
      <c r="AD46" s="5">
        <v>0</v>
      </c>
    </row>
    <row r="47" spans="1:30" x14ac:dyDescent="0.25">
      <c r="A47" s="2" t="s">
        <v>196</v>
      </c>
      <c r="B47" s="5">
        <v>370000</v>
      </c>
      <c r="C47" s="5">
        <v>995000</v>
      </c>
      <c r="D47" s="5">
        <v>450000</v>
      </c>
      <c r="E47" s="5">
        <v>335000</v>
      </c>
      <c r="F47" s="5">
        <v>176000</v>
      </c>
      <c r="G47" s="5">
        <v>759000</v>
      </c>
      <c r="H47" s="5">
        <v>149000</v>
      </c>
      <c r="I47" s="5">
        <v>551000</v>
      </c>
      <c r="J47" s="5">
        <v>180000</v>
      </c>
      <c r="K47" s="5">
        <v>269000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row>
    <row r="48" spans="1:30" x14ac:dyDescent="0.25">
      <c r="A48" s="2" t="s">
        <v>12</v>
      </c>
      <c r="B48" s="5">
        <v>4547000</v>
      </c>
      <c r="C48" s="5">
        <v>3383000</v>
      </c>
      <c r="D48" s="5">
        <v>1455000</v>
      </c>
      <c r="E48" s="5">
        <v>230000</v>
      </c>
      <c r="F48" s="5">
        <v>170000</v>
      </c>
      <c r="G48" s="5">
        <v>135000</v>
      </c>
      <c r="H48" s="5">
        <v>62000</v>
      </c>
      <c r="I48" s="5">
        <v>47000</v>
      </c>
      <c r="J48" s="5">
        <v>780000</v>
      </c>
      <c r="K48" s="5">
        <v>1870000</v>
      </c>
      <c r="L48" s="5">
        <v>4200000</v>
      </c>
      <c r="M48" s="16">
        <v>5170000</v>
      </c>
      <c r="N48" s="16">
        <v>5670000</v>
      </c>
      <c r="O48" s="16">
        <v>4360000</v>
      </c>
      <c r="P48" s="5">
        <v>3200000</v>
      </c>
      <c r="Q48" s="5">
        <v>2000000</v>
      </c>
      <c r="R48" s="5">
        <v>1030000</v>
      </c>
      <c r="S48" s="5">
        <v>830000</v>
      </c>
      <c r="T48" s="5">
        <v>330000</v>
      </c>
      <c r="U48" s="5">
        <v>330000</v>
      </c>
      <c r="V48" s="5">
        <v>0</v>
      </c>
      <c r="W48" s="5">
        <v>0</v>
      </c>
      <c r="X48" s="5">
        <v>0</v>
      </c>
      <c r="Y48" s="5">
        <v>0</v>
      </c>
      <c r="Z48" s="5">
        <v>0</v>
      </c>
      <c r="AA48" s="5">
        <v>0</v>
      </c>
      <c r="AB48" s="5">
        <v>0</v>
      </c>
      <c r="AC48" s="5">
        <v>0</v>
      </c>
      <c r="AD48" s="5">
        <v>0</v>
      </c>
    </row>
    <row r="49" spans="1:30" x14ac:dyDescent="0.25">
      <c r="A49" s="2" t="s">
        <v>197</v>
      </c>
      <c r="B49" s="5">
        <v>0</v>
      </c>
      <c r="C49" s="5">
        <v>0</v>
      </c>
      <c r="D49" s="5">
        <v>0</v>
      </c>
      <c r="E49" s="5">
        <v>0</v>
      </c>
      <c r="F49" s="5">
        <v>0</v>
      </c>
      <c r="G49" s="5">
        <v>0</v>
      </c>
      <c r="H49" s="5">
        <v>745000</v>
      </c>
      <c r="I49" s="5">
        <v>633000</v>
      </c>
      <c r="J49" s="5">
        <v>537000</v>
      </c>
      <c r="K49" s="5">
        <v>0</v>
      </c>
      <c r="L49" s="5">
        <v>0</v>
      </c>
      <c r="M49" s="5">
        <v>0</v>
      </c>
      <c r="N49" s="5">
        <v>0</v>
      </c>
      <c r="O49" s="5">
        <v>0</v>
      </c>
      <c r="P49" s="5">
        <v>0</v>
      </c>
      <c r="Q49" s="5">
        <v>0</v>
      </c>
      <c r="R49" s="5">
        <v>0</v>
      </c>
      <c r="S49" s="5">
        <v>0</v>
      </c>
      <c r="T49" s="5">
        <v>0</v>
      </c>
      <c r="U49" s="5">
        <v>0</v>
      </c>
      <c r="V49" s="5">
        <v>0</v>
      </c>
      <c r="W49" s="5">
        <v>0</v>
      </c>
      <c r="X49" s="5">
        <v>0</v>
      </c>
      <c r="Y49" s="5">
        <v>0</v>
      </c>
      <c r="Z49" s="5">
        <v>0</v>
      </c>
      <c r="AA49" s="5">
        <v>0</v>
      </c>
      <c r="AB49" s="5">
        <v>0</v>
      </c>
      <c r="AC49" s="5">
        <v>0</v>
      </c>
      <c r="AD49" s="5">
        <v>0</v>
      </c>
    </row>
    <row r="50" spans="1:30" x14ac:dyDescent="0.25">
      <c r="A50" s="2" t="s">
        <v>36</v>
      </c>
      <c r="B50" s="5">
        <v>25273000</v>
      </c>
      <c r="C50" s="5">
        <v>64115000</v>
      </c>
      <c r="D50" s="5">
        <v>35870000</v>
      </c>
      <c r="E50" s="5">
        <v>37241000</v>
      </c>
      <c r="F50" s="5">
        <v>42151000</v>
      </c>
      <c r="G50" s="5">
        <v>64550000</v>
      </c>
      <c r="H50" s="5">
        <v>2723000</v>
      </c>
      <c r="I50" s="5">
        <v>2991000</v>
      </c>
      <c r="J50" s="5">
        <v>3244000</v>
      </c>
      <c r="K50" s="5">
        <v>0</v>
      </c>
      <c r="L50" s="5">
        <v>0</v>
      </c>
      <c r="M50" s="16">
        <v>0</v>
      </c>
      <c r="N50" s="16">
        <v>0</v>
      </c>
      <c r="O50" s="16">
        <v>0</v>
      </c>
      <c r="P50" s="5">
        <v>0</v>
      </c>
      <c r="Q50" s="5">
        <v>0</v>
      </c>
      <c r="R50" s="5">
        <v>0</v>
      </c>
      <c r="S50" s="5">
        <v>0</v>
      </c>
      <c r="T50" s="5">
        <v>0</v>
      </c>
      <c r="U50" s="5">
        <v>0</v>
      </c>
      <c r="V50" s="5">
        <v>0</v>
      </c>
      <c r="W50" s="5">
        <v>0</v>
      </c>
      <c r="X50" s="5">
        <v>2934000</v>
      </c>
      <c r="Y50" s="5">
        <v>0</v>
      </c>
      <c r="Z50" s="5">
        <v>0</v>
      </c>
      <c r="AA50" s="5">
        <v>0</v>
      </c>
      <c r="AB50" s="5">
        <v>0</v>
      </c>
      <c r="AC50" s="5">
        <v>0</v>
      </c>
      <c r="AD50" s="5">
        <v>0</v>
      </c>
    </row>
    <row r="51" spans="1:30" x14ac:dyDescent="0.25">
      <c r="A51" s="2" t="s">
        <v>195</v>
      </c>
      <c r="B51" s="5">
        <v>1285000</v>
      </c>
      <c r="C51" s="5">
        <v>1431000</v>
      </c>
      <c r="D51" s="5">
        <v>1576000</v>
      </c>
      <c r="E51" s="5">
        <v>1709000</v>
      </c>
      <c r="F51" s="5">
        <v>1835000</v>
      </c>
      <c r="G51" s="5">
        <v>1956000</v>
      </c>
      <c r="H51" s="5">
        <v>2071000</v>
      </c>
      <c r="I51" s="5">
        <v>0</v>
      </c>
      <c r="J51" s="5">
        <v>0</v>
      </c>
      <c r="K51" s="5">
        <v>0</v>
      </c>
      <c r="L51" s="5">
        <v>0</v>
      </c>
      <c r="M51" s="16">
        <v>0</v>
      </c>
      <c r="N51" s="16">
        <v>0</v>
      </c>
      <c r="O51" s="16">
        <v>0</v>
      </c>
      <c r="P51" s="5">
        <v>0</v>
      </c>
      <c r="Q51" s="5">
        <v>3803000</v>
      </c>
      <c r="R51" s="5">
        <v>4011000</v>
      </c>
      <c r="S51" s="5">
        <v>4191000</v>
      </c>
      <c r="T51" s="5">
        <v>4375000</v>
      </c>
      <c r="U51" s="5">
        <v>1714000</v>
      </c>
      <c r="V51" s="5">
        <v>1791000</v>
      </c>
      <c r="W51" s="5">
        <v>1884000</v>
      </c>
      <c r="X51" s="5"/>
      <c r="Y51" s="5">
        <v>0</v>
      </c>
      <c r="Z51" s="5">
        <v>0</v>
      </c>
      <c r="AA51" s="5">
        <v>0</v>
      </c>
      <c r="AB51" s="5">
        <v>0</v>
      </c>
      <c r="AC51" s="5">
        <v>725000</v>
      </c>
      <c r="AD51" s="5">
        <v>1264000</v>
      </c>
    </row>
    <row r="52" spans="1:30" x14ac:dyDescent="0.25">
      <c r="A52" s="4" t="s">
        <v>187</v>
      </c>
      <c r="B52" s="20">
        <f t="shared" ref="B52:F52" si="15">SUM(B46:B51)</f>
        <v>106475000</v>
      </c>
      <c r="C52" s="20">
        <f t="shared" si="15"/>
        <v>101924000</v>
      </c>
      <c r="D52" s="20">
        <f t="shared" si="15"/>
        <v>68844000</v>
      </c>
      <c r="E52" s="20">
        <f t="shared" si="15"/>
        <v>69008000</v>
      </c>
      <c r="F52" s="20">
        <f t="shared" si="15"/>
        <v>73825000</v>
      </c>
      <c r="G52" s="20">
        <f t="shared" ref="G52:H52" si="16">SUM(G46:G51)</f>
        <v>96893000</v>
      </c>
      <c r="H52" s="20">
        <f t="shared" si="16"/>
        <v>35243000</v>
      </c>
      <c r="I52" s="20">
        <f t="shared" ref="I52:J52" si="17">SUM(I46:I51)</f>
        <v>33715000</v>
      </c>
      <c r="J52" s="20">
        <f t="shared" si="17"/>
        <v>34234000</v>
      </c>
      <c r="K52" s="20">
        <f t="shared" ref="K52:X52" si="18">SUM(K46:K51)</f>
        <v>31632000</v>
      </c>
      <c r="L52" s="20">
        <f t="shared" si="18"/>
        <v>4200000</v>
      </c>
      <c r="M52" s="20">
        <f t="shared" si="18"/>
        <v>5170000</v>
      </c>
      <c r="N52" s="20">
        <f t="shared" si="18"/>
        <v>5670000</v>
      </c>
      <c r="O52" s="20">
        <f t="shared" si="18"/>
        <v>4360000</v>
      </c>
      <c r="P52" s="20">
        <f t="shared" si="18"/>
        <v>3200000</v>
      </c>
      <c r="Q52" s="20">
        <f t="shared" si="18"/>
        <v>5803000</v>
      </c>
      <c r="R52" s="20">
        <f t="shared" si="18"/>
        <v>5041000</v>
      </c>
      <c r="S52" s="20">
        <f t="shared" si="18"/>
        <v>5021000</v>
      </c>
      <c r="T52" s="20">
        <f t="shared" si="18"/>
        <v>4705000</v>
      </c>
      <c r="U52" s="20">
        <f t="shared" si="18"/>
        <v>2044000</v>
      </c>
      <c r="V52" s="20">
        <f t="shared" si="18"/>
        <v>1791000</v>
      </c>
      <c r="W52" s="20">
        <f t="shared" si="18"/>
        <v>1884000</v>
      </c>
      <c r="X52" s="20">
        <f t="shared" si="18"/>
        <v>2934000</v>
      </c>
      <c r="Y52" s="20">
        <f t="shared" ref="Y52:AD52" si="19">SUM(Y46:Y51)</f>
        <v>0</v>
      </c>
      <c r="Z52" s="20">
        <f t="shared" si="19"/>
        <v>0</v>
      </c>
      <c r="AA52" s="20">
        <f t="shared" si="19"/>
        <v>0</v>
      </c>
      <c r="AB52" s="20">
        <f t="shared" si="19"/>
        <v>0</v>
      </c>
      <c r="AC52" s="20">
        <f t="shared" si="19"/>
        <v>725000</v>
      </c>
      <c r="AD52" s="20">
        <f t="shared" si="19"/>
        <v>1264000</v>
      </c>
    </row>
    <row r="53" spans="1:30" x14ac:dyDescent="0.25">
      <c r="A53" s="4" t="s">
        <v>37</v>
      </c>
      <c r="B53" s="11">
        <v>0</v>
      </c>
      <c r="C53" s="11">
        <v>0</v>
      </c>
      <c r="D53" s="11">
        <v>0</v>
      </c>
      <c r="E53" s="11">
        <v>0</v>
      </c>
      <c r="F53" s="11">
        <v>0</v>
      </c>
      <c r="G53" s="11">
        <v>0</v>
      </c>
      <c r="H53" s="11">
        <v>0</v>
      </c>
      <c r="I53" s="11">
        <v>0</v>
      </c>
      <c r="J53" s="11">
        <v>0</v>
      </c>
      <c r="K53" s="11">
        <v>0</v>
      </c>
      <c r="L53" s="11">
        <v>0</v>
      </c>
      <c r="M53" s="9">
        <v>0</v>
      </c>
      <c r="N53" s="9">
        <v>0</v>
      </c>
      <c r="O53" s="9">
        <v>0</v>
      </c>
      <c r="P53" s="9">
        <v>0</v>
      </c>
      <c r="Q53" s="9">
        <v>0</v>
      </c>
      <c r="R53" s="9">
        <v>0</v>
      </c>
      <c r="S53" s="9">
        <v>0</v>
      </c>
      <c r="T53" s="9">
        <v>0</v>
      </c>
      <c r="U53" s="9">
        <v>0</v>
      </c>
      <c r="V53" s="9">
        <v>0</v>
      </c>
      <c r="W53" s="9">
        <v>0</v>
      </c>
      <c r="X53" s="9">
        <v>578000</v>
      </c>
      <c r="Y53" s="11">
        <v>895000</v>
      </c>
      <c r="Z53" s="11">
        <v>0</v>
      </c>
      <c r="AA53" s="11">
        <v>0</v>
      </c>
      <c r="AB53" s="11">
        <v>0</v>
      </c>
      <c r="AC53" s="11">
        <v>0</v>
      </c>
      <c r="AD53" s="11">
        <v>0</v>
      </c>
    </row>
    <row r="54" spans="1:30" x14ac:dyDescent="0.25">
      <c r="A54" s="4" t="s">
        <v>200</v>
      </c>
      <c r="B54" s="11"/>
      <c r="C54" s="11"/>
      <c r="D54" s="11"/>
      <c r="E54" s="11"/>
      <c r="F54" s="11"/>
      <c r="G54" s="11"/>
      <c r="H54" s="11"/>
      <c r="I54" s="11"/>
      <c r="J54" s="11"/>
      <c r="K54" s="11"/>
      <c r="L54" s="11"/>
      <c r="M54" s="16"/>
      <c r="N54" s="16"/>
      <c r="O54" s="16"/>
      <c r="P54" s="5"/>
      <c r="Q54" s="5"/>
      <c r="R54" s="5"/>
      <c r="S54" s="5"/>
      <c r="T54" s="5"/>
      <c r="U54" s="5"/>
      <c r="V54" s="5"/>
      <c r="W54" s="5"/>
      <c r="X54" s="5"/>
      <c r="Y54" s="5"/>
      <c r="Z54" s="5"/>
      <c r="AA54" s="5"/>
      <c r="AB54" s="5"/>
      <c r="AC54" s="5"/>
      <c r="AD54" s="5"/>
    </row>
    <row r="55" spans="1:30" x14ac:dyDescent="0.25">
      <c r="A55" s="2" t="s">
        <v>31</v>
      </c>
      <c r="B55" s="5">
        <v>0</v>
      </c>
      <c r="C55" s="5">
        <v>0</v>
      </c>
      <c r="D55" s="5">
        <v>0</v>
      </c>
      <c r="E55" s="5">
        <v>0</v>
      </c>
      <c r="F55" s="5">
        <v>0</v>
      </c>
      <c r="G55" s="5">
        <v>0</v>
      </c>
      <c r="H55" s="5">
        <v>0</v>
      </c>
      <c r="I55" s="5">
        <v>0</v>
      </c>
      <c r="J55" s="5">
        <v>0</v>
      </c>
      <c r="K55" s="5">
        <v>0</v>
      </c>
      <c r="L55" s="5">
        <v>0</v>
      </c>
      <c r="M55" s="16">
        <v>0</v>
      </c>
      <c r="N55" s="16">
        <v>0</v>
      </c>
      <c r="O55" s="16">
        <v>0</v>
      </c>
      <c r="P55" s="5">
        <v>0</v>
      </c>
      <c r="Q55" s="5">
        <v>0</v>
      </c>
      <c r="R55" s="5">
        <v>0</v>
      </c>
      <c r="S55" s="5">
        <v>0</v>
      </c>
      <c r="T55" s="5">
        <v>0</v>
      </c>
      <c r="U55" s="5">
        <v>0</v>
      </c>
      <c r="V55" s="5">
        <v>0</v>
      </c>
      <c r="W55" s="5">
        <v>0</v>
      </c>
      <c r="X55" s="5">
        <v>0</v>
      </c>
      <c r="Y55" s="5">
        <v>0</v>
      </c>
      <c r="Z55" s="5">
        <v>0</v>
      </c>
      <c r="AA55" s="5">
        <v>0</v>
      </c>
      <c r="AB55" s="5">
        <v>0</v>
      </c>
      <c r="AC55" s="5">
        <v>0</v>
      </c>
      <c r="AD55" s="5">
        <v>0</v>
      </c>
    </row>
    <row r="56" spans="1:30" x14ac:dyDescent="0.25">
      <c r="A56" s="2" t="s">
        <v>30</v>
      </c>
      <c r="B56" s="5">
        <v>14000</v>
      </c>
      <c r="C56" s="5">
        <v>14000</v>
      </c>
      <c r="D56" s="5">
        <v>14000</v>
      </c>
      <c r="E56" s="5">
        <v>14000</v>
      </c>
      <c r="F56" s="5">
        <v>14000</v>
      </c>
      <c r="G56" s="5">
        <v>14000</v>
      </c>
      <c r="H56" s="5">
        <v>14000</v>
      </c>
      <c r="I56" s="5">
        <v>14000</v>
      </c>
      <c r="J56" s="5">
        <v>14000</v>
      </c>
      <c r="K56" s="5">
        <v>14000</v>
      </c>
      <c r="L56" s="5">
        <v>14000</v>
      </c>
      <c r="M56" s="16">
        <v>14000</v>
      </c>
      <c r="N56" s="16">
        <v>14000</v>
      </c>
      <c r="O56" s="16">
        <v>14000</v>
      </c>
      <c r="P56" s="5">
        <v>15000</v>
      </c>
      <c r="Q56" s="5">
        <v>15000</v>
      </c>
      <c r="R56" s="5">
        <v>15000</v>
      </c>
      <c r="S56" s="5">
        <v>15000</v>
      </c>
      <c r="T56" s="5">
        <v>15000</v>
      </c>
      <c r="U56" s="5">
        <v>15000</v>
      </c>
      <c r="V56" s="5">
        <v>15000</v>
      </c>
      <c r="W56" s="5">
        <v>15000</v>
      </c>
      <c r="X56" s="5">
        <v>16000</v>
      </c>
      <c r="Y56" s="5">
        <v>16000</v>
      </c>
      <c r="Z56" s="5">
        <v>16000</v>
      </c>
      <c r="AA56" s="5">
        <v>16000</v>
      </c>
      <c r="AB56" s="5">
        <v>16000</v>
      </c>
      <c r="AC56" s="5">
        <v>16000</v>
      </c>
      <c r="AD56" s="5">
        <v>17000</v>
      </c>
    </row>
    <row r="57" spans="1:30" x14ac:dyDescent="0.25">
      <c r="A57" s="2" t="s">
        <v>32</v>
      </c>
      <c r="B57" s="5">
        <v>1755000</v>
      </c>
      <c r="C57" s="5">
        <v>1755000</v>
      </c>
      <c r="D57" s="5">
        <v>1755000</v>
      </c>
      <c r="E57" s="5">
        <v>1755000</v>
      </c>
      <c r="F57" s="5">
        <v>1755000</v>
      </c>
      <c r="G57" s="5">
        <v>1755000</v>
      </c>
      <c r="H57" s="5">
        <v>1755000</v>
      </c>
      <c r="I57" s="5">
        <v>1755000</v>
      </c>
      <c r="J57" s="5">
        <v>1755000</v>
      </c>
      <c r="K57" s="5">
        <v>1755000</v>
      </c>
      <c r="L57" s="5">
        <v>1755000</v>
      </c>
      <c r="M57" s="16">
        <v>1755000</v>
      </c>
      <c r="N57" s="16">
        <v>1755000</v>
      </c>
      <c r="O57" s="16">
        <v>1839000</v>
      </c>
      <c r="P57" s="5">
        <v>1907000</v>
      </c>
      <c r="Q57" s="5">
        <v>1907000</v>
      </c>
      <c r="R57" s="5">
        <v>1908000</v>
      </c>
      <c r="S57" s="5">
        <v>1908000</v>
      </c>
      <c r="T57" s="5">
        <v>1909000</v>
      </c>
      <c r="U57" s="5">
        <v>1919000</v>
      </c>
      <c r="V57" s="5">
        <v>1939000</v>
      </c>
      <c r="W57" s="5">
        <v>1949000</v>
      </c>
      <c r="X57" s="5">
        <v>1974000</v>
      </c>
      <c r="Y57" s="5">
        <v>2036000</v>
      </c>
      <c r="Z57" s="5">
        <v>2058000</v>
      </c>
      <c r="AA57" s="5">
        <v>2062000</v>
      </c>
      <c r="AB57" s="5">
        <v>2082000</v>
      </c>
      <c r="AC57" s="5">
        <v>2093000</v>
      </c>
      <c r="AD57" s="5">
        <v>2102000</v>
      </c>
    </row>
    <row r="58" spans="1:30" x14ac:dyDescent="0.25">
      <c r="A58" s="2" t="s">
        <v>33</v>
      </c>
      <c r="B58" s="5">
        <v>177248000</v>
      </c>
      <c r="C58" s="5">
        <v>252872000</v>
      </c>
      <c r="D58" s="5">
        <v>139972000</v>
      </c>
      <c r="E58" s="5">
        <v>135931000</v>
      </c>
      <c r="F58" s="5">
        <v>45361000</v>
      </c>
      <c r="G58" s="5">
        <v>57150000</v>
      </c>
      <c r="H58" s="5">
        <v>58068000</v>
      </c>
      <c r="I58" s="5">
        <v>59111000</v>
      </c>
      <c r="J58" s="5">
        <v>58301000</v>
      </c>
      <c r="K58" s="5">
        <v>57670000</v>
      </c>
      <c r="L58" s="5">
        <v>53891000</v>
      </c>
      <c r="M58" s="16">
        <v>48350000</v>
      </c>
      <c r="N58" s="16">
        <v>40510000</v>
      </c>
      <c r="O58" s="16">
        <v>34507000</v>
      </c>
      <c r="P58" s="5">
        <v>28382000</v>
      </c>
      <c r="Q58" s="5">
        <v>21269000</v>
      </c>
      <c r="R58" s="5">
        <v>15958000</v>
      </c>
      <c r="S58" s="5">
        <v>13524000</v>
      </c>
      <c r="T58" s="5">
        <v>9282000</v>
      </c>
      <c r="U58" s="5">
        <v>5802000</v>
      </c>
      <c r="V58" s="5">
        <v>3784000</v>
      </c>
      <c r="W58" s="5">
        <v>2754000</v>
      </c>
      <c r="X58" s="5">
        <v>16657000</v>
      </c>
      <c r="Y58" s="5">
        <v>16233000</v>
      </c>
      <c r="Z58" s="5">
        <v>14708000</v>
      </c>
      <c r="AA58" s="5">
        <v>11571000</v>
      </c>
      <c r="AB58" s="5">
        <v>8981000</v>
      </c>
      <c r="AC58" s="5">
        <v>6619000</v>
      </c>
      <c r="AD58" s="5">
        <v>4721000</v>
      </c>
    </row>
    <row r="59" spans="1:30" x14ac:dyDescent="0.25">
      <c r="A59" s="2" t="s">
        <v>35</v>
      </c>
      <c r="B59" s="5">
        <v>0</v>
      </c>
      <c r="C59" s="5">
        <v>0</v>
      </c>
      <c r="D59" s="5">
        <v>0</v>
      </c>
      <c r="E59" s="5">
        <v>0</v>
      </c>
      <c r="F59" s="5">
        <v>115786000</v>
      </c>
      <c r="G59" s="5">
        <v>100822000</v>
      </c>
      <c r="H59" s="5">
        <v>65506000</v>
      </c>
      <c r="I59" s="5">
        <v>67720000</v>
      </c>
      <c r="J59" s="5">
        <v>76301000</v>
      </c>
      <c r="K59" s="5">
        <v>53908000</v>
      </c>
      <c r="L59" s="5">
        <v>31565000</v>
      </c>
      <c r="M59" s="16">
        <v>14760000</v>
      </c>
      <c r="N59" s="16">
        <v>18387000</v>
      </c>
      <c r="O59" s="16">
        <v>20712000</v>
      </c>
      <c r="P59" s="5">
        <v>105000</v>
      </c>
      <c r="Q59" s="5">
        <v>0</v>
      </c>
      <c r="R59" s="5">
        <v>0</v>
      </c>
      <c r="S59" s="5">
        <v>0</v>
      </c>
      <c r="T59" s="5">
        <v>0</v>
      </c>
      <c r="U59" s="5">
        <v>0</v>
      </c>
      <c r="V59" s="5">
        <v>0</v>
      </c>
      <c r="W59" s="5">
        <v>0</v>
      </c>
      <c r="X59" s="5">
        <v>0</v>
      </c>
      <c r="Y59" s="5">
        <v>0</v>
      </c>
      <c r="Z59" s="5">
        <v>0</v>
      </c>
      <c r="AA59" s="5">
        <v>0</v>
      </c>
      <c r="AB59" s="5">
        <v>0</v>
      </c>
      <c r="AC59" s="5">
        <v>0</v>
      </c>
      <c r="AD59" s="5">
        <v>0</v>
      </c>
    </row>
    <row r="60" spans="1:30" x14ac:dyDescent="0.25">
      <c r="A60" s="2" t="s">
        <v>34</v>
      </c>
      <c r="B60" s="5">
        <v>0</v>
      </c>
      <c r="C60" s="5">
        <v>0</v>
      </c>
      <c r="D60" s="5">
        <v>0</v>
      </c>
      <c r="E60" s="5">
        <v>0</v>
      </c>
      <c r="F60" s="5">
        <v>0</v>
      </c>
      <c r="G60" s="5">
        <v>0</v>
      </c>
      <c r="H60" s="5">
        <v>0</v>
      </c>
      <c r="I60" s="5">
        <v>0</v>
      </c>
      <c r="J60" s="5">
        <v>0</v>
      </c>
      <c r="K60" s="5">
        <v>0</v>
      </c>
      <c r="L60" s="5">
        <v>0</v>
      </c>
      <c r="M60" s="16">
        <v>0</v>
      </c>
      <c r="N60" s="16">
        <v>0</v>
      </c>
      <c r="O60" s="16">
        <v>-1753000</v>
      </c>
      <c r="P60" s="5">
        <v>-906000</v>
      </c>
      <c r="Q60" s="5">
        <v>-906000</v>
      </c>
      <c r="R60" s="5">
        <v>-906000</v>
      </c>
      <c r="S60" s="5">
        <v>-906000</v>
      </c>
      <c r="T60" s="5">
        <v>-906000</v>
      </c>
      <c r="U60" s="5">
        <v>-870000</v>
      </c>
      <c r="V60" s="5">
        <v>-870000</v>
      </c>
      <c r="W60" s="5">
        <v>-789000</v>
      </c>
      <c r="X60" s="5">
        <v>-789000</v>
      </c>
      <c r="Y60" s="5">
        <v>-617000</v>
      </c>
      <c r="Z60" s="5">
        <v>-497000</v>
      </c>
      <c r="AA60" s="5">
        <v>-351000</v>
      </c>
      <c r="AB60" s="5">
        <v>-351000</v>
      </c>
      <c r="AC60" s="5">
        <v>-351000</v>
      </c>
      <c r="AD60" s="5">
        <v>-351000</v>
      </c>
    </row>
    <row r="61" spans="1:30" x14ac:dyDescent="0.25">
      <c r="A61" s="4" t="s">
        <v>188</v>
      </c>
      <c r="B61" s="20">
        <f t="shared" ref="B61:F61" si="20">SUM(B55:B60)</f>
        <v>179017000</v>
      </c>
      <c r="C61" s="20">
        <f t="shared" si="20"/>
        <v>254641000</v>
      </c>
      <c r="D61" s="20">
        <f t="shared" si="20"/>
        <v>141741000</v>
      </c>
      <c r="E61" s="20">
        <f t="shared" si="20"/>
        <v>137700000</v>
      </c>
      <c r="F61" s="20">
        <f t="shared" si="20"/>
        <v>162916000</v>
      </c>
      <c r="G61" s="20">
        <f t="shared" ref="G61" si="21">SUM(G55:G60)</f>
        <v>159741000</v>
      </c>
      <c r="H61" s="20">
        <f t="shared" ref="H61:M61" si="22">SUM(H55:H60)</f>
        <v>125343000</v>
      </c>
      <c r="I61" s="20">
        <f t="shared" si="22"/>
        <v>128600000</v>
      </c>
      <c r="J61" s="20">
        <f t="shared" si="22"/>
        <v>136371000</v>
      </c>
      <c r="K61" s="20">
        <f t="shared" si="22"/>
        <v>113347000</v>
      </c>
      <c r="L61" s="20">
        <f t="shared" si="22"/>
        <v>87225000</v>
      </c>
      <c r="M61" s="20">
        <f t="shared" si="22"/>
        <v>64879000</v>
      </c>
      <c r="N61" s="20">
        <f t="shared" ref="N61:Y61" si="23">SUM(N55:N60)</f>
        <v>60666000</v>
      </c>
      <c r="O61" s="20">
        <f t="shared" si="23"/>
        <v>55319000</v>
      </c>
      <c r="P61" s="20">
        <f t="shared" si="23"/>
        <v>29503000</v>
      </c>
      <c r="Q61" s="20">
        <f t="shared" si="23"/>
        <v>22285000</v>
      </c>
      <c r="R61" s="20">
        <f t="shared" si="23"/>
        <v>16975000</v>
      </c>
      <c r="S61" s="20">
        <f t="shared" si="23"/>
        <v>14541000</v>
      </c>
      <c r="T61" s="20">
        <f t="shared" si="23"/>
        <v>10300000</v>
      </c>
      <c r="U61" s="20">
        <f t="shared" si="23"/>
        <v>6866000</v>
      </c>
      <c r="V61" s="20">
        <f t="shared" si="23"/>
        <v>4868000</v>
      </c>
      <c r="W61" s="20">
        <f t="shared" si="23"/>
        <v>3929000</v>
      </c>
      <c r="X61" s="20">
        <f t="shared" si="23"/>
        <v>17858000</v>
      </c>
      <c r="Y61" s="20">
        <f t="shared" si="23"/>
        <v>17668000</v>
      </c>
      <c r="Z61" s="20">
        <f t="shared" ref="Z61:AA61" si="24">SUM(Z55:Z60)</f>
        <v>16285000</v>
      </c>
      <c r="AA61" s="20">
        <f t="shared" si="24"/>
        <v>13298000</v>
      </c>
      <c r="AB61" s="20">
        <f t="shared" ref="AB61:AD61" si="25">SUM(AB55:AB60)</f>
        <v>10728000</v>
      </c>
      <c r="AC61" s="20">
        <f t="shared" si="25"/>
        <v>8377000</v>
      </c>
      <c r="AD61" s="20">
        <f t="shared" si="25"/>
        <v>6489000</v>
      </c>
    </row>
    <row r="62" spans="1:30" ht="20" thickBot="1" x14ac:dyDescent="0.3">
      <c r="A62" s="4" t="s">
        <v>189</v>
      </c>
      <c r="B62" s="24">
        <f t="shared" ref="B62:AD62" si="26">B44+B52+B53+B61</f>
        <v>319111000</v>
      </c>
      <c r="C62" s="24">
        <f t="shared" si="26"/>
        <v>390577000</v>
      </c>
      <c r="D62" s="24">
        <f t="shared" si="26"/>
        <v>238575000</v>
      </c>
      <c r="E62" s="24">
        <f t="shared" si="26"/>
        <v>237376000</v>
      </c>
      <c r="F62" s="24">
        <f t="shared" si="26"/>
        <v>263998000</v>
      </c>
      <c r="G62" s="24">
        <f t="shared" si="26"/>
        <v>280708000</v>
      </c>
      <c r="H62" s="24">
        <f t="shared" si="26"/>
        <v>225446000</v>
      </c>
      <c r="I62" s="24">
        <f t="shared" si="26"/>
        <v>228196000</v>
      </c>
      <c r="J62" s="24">
        <f t="shared" si="26"/>
        <v>243877000</v>
      </c>
      <c r="K62" s="24">
        <f t="shared" si="26"/>
        <v>203063000</v>
      </c>
      <c r="L62" s="24">
        <f t="shared" si="26"/>
        <v>120964000</v>
      </c>
      <c r="M62" s="24">
        <f t="shared" si="26"/>
        <v>90816000</v>
      </c>
      <c r="N62" s="24">
        <f t="shared" si="26"/>
        <v>88921000</v>
      </c>
      <c r="O62" s="24">
        <f t="shared" si="26"/>
        <v>84749000</v>
      </c>
      <c r="P62" s="24">
        <f t="shared" si="26"/>
        <v>46097000</v>
      </c>
      <c r="Q62" s="24">
        <f t="shared" si="26"/>
        <v>39922000</v>
      </c>
      <c r="R62" s="24">
        <f t="shared" si="26"/>
        <v>35703000</v>
      </c>
      <c r="S62" s="24">
        <f t="shared" si="26"/>
        <v>33836000</v>
      </c>
      <c r="T62" s="24">
        <f t="shared" si="26"/>
        <v>30599000</v>
      </c>
      <c r="U62" s="24">
        <f t="shared" si="26"/>
        <v>24176000</v>
      </c>
      <c r="V62" s="24">
        <f t="shared" si="26"/>
        <v>21433000</v>
      </c>
      <c r="W62" s="24">
        <f t="shared" si="26"/>
        <v>21167000</v>
      </c>
      <c r="X62" s="24">
        <f t="shared" si="26"/>
        <v>35050000</v>
      </c>
      <c r="Y62" s="24">
        <f t="shared" si="26"/>
        <v>31525000</v>
      </c>
      <c r="Z62" s="24">
        <f t="shared" si="26"/>
        <v>28965000</v>
      </c>
      <c r="AA62" s="24">
        <f t="shared" si="26"/>
        <v>25967000</v>
      </c>
      <c r="AB62" s="24">
        <f t="shared" si="26"/>
        <v>22489000</v>
      </c>
      <c r="AC62" s="24">
        <f t="shared" si="26"/>
        <v>20752000</v>
      </c>
      <c r="AD62" s="24">
        <f t="shared" si="26"/>
        <v>19932000</v>
      </c>
    </row>
    <row r="63" spans="1:30" ht="20" thickTop="1" x14ac:dyDescent="0.25">
      <c r="B63" s="16">
        <f t="shared" ref="B63:AD63" si="27">B32-B62</f>
        <v>0</v>
      </c>
      <c r="C63" s="16">
        <f t="shared" si="27"/>
        <v>0</v>
      </c>
      <c r="D63" s="16">
        <f t="shared" si="27"/>
        <v>0</v>
      </c>
      <c r="E63" s="16">
        <f t="shared" si="27"/>
        <v>0</v>
      </c>
      <c r="F63" s="16">
        <f t="shared" si="27"/>
        <v>0</v>
      </c>
      <c r="G63" s="16">
        <f t="shared" si="27"/>
        <v>0</v>
      </c>
      <c r="H63" s="16">
        <f t="shared" si="27"/>
        <v>0</v>
      </c>
      <c r="I63" s="16">
        <f t="shared" si="27"/>
        <v>0</v>
      </c>
      <c r="J63" s="16">
        <f t="shared" si="27"/>
        <v>0</v>
      </c>
      <c r="K63" s="16">
        <f t="shared" si="27"/>
        <v>0</v>
      </c>
      <c r="L63" s="16">
        <f t="shared" si="27"/>
        <v>0</v>
      </c>
      <c r="M63" s="16">
        <f t="shared" si="27"/>
        <v>0</v>
      </c>
      <c r="N63" s="16">
        <f t="shared" si="27"/>
        <v>0</v>
      </c>
      <c r="O63" s="16">
        <f t="shared" si="27"/>
        <v>0</v>
      </c>
      <c r="P63" s="16">
        <f t="shared" si="27"/>
        <v>0</v>
      </c>
      <c r="Q63" s="16">
        <f t="shared" si="27"/>
        <v>0</v>
      </c>
      <c r="R63" s="16">
        <f t="shared" si="27"/>
        <v>0</v>
      </c>
      <c r="S63" s="16">
        <f t="shared" si="27"/>
        <v>0</v>
      </c>
      <c r="T63" s="16">
        <f t="shared" si="27"/>
        <v>0</v>
      </c>
      <c r="U63" s="16">
        <f t="shared" si="27"/>
        <v>0</v>
      </c>
      <c r="V63" s="16">
        <f t="shared" si="27"/>
        <v>0</v>
      </c>
      <c r="W63" s="16">
        <f t="shared" si="27"/>
        <v>0</v>
      </c>
      <c r="X63" s="16">
        <f t="shared" si="27"/>
        <v>0</v>
      </c>
      <c r="Y63" s="16">
        <f t="shared" si="27"/>
        <v>0</v>
      </c>
      <c r="Z63" s="16">
        <f t="shared" si="27"/>
        <v>0</v>
      </c>
      <c r="AA63" s="16">
        <f t="shared" si="27"/>
        <v>0</v>
      </c>
      <c r="AB63" s="16">
        <f t="shared" si="27"/>
        <v>0</v>
      </c>
      <c r="AC63" s="16">
        <f t="shared" si="27"/>
        <v>0</v>
      </c>
      <c r="AD63" s="16">
        <f t="shared" si="27"/>
        <v>0</v>
      </c>
    </row>
    <row r="64" spans="1:30" s="4" customFormat="1" x14ac:dyDescent="0.25">
      <c r="A64" s="4" t="s">
        <v>26</v>
      </c>
      <c r="B64" s="11">
        <f>1805053-428027</f>
        <v>1377026</v>
      </c>
      <c r="C64" s="11">
        <f t="shared" ref="C64:J64" si="28">1805053-424307</f>
        <v>1380746</v>
      </c>
      <c r="D64" s="11">
        <f t="shared" si="28"/>
        <v>1380746</v>
      </c>
      <c r="E64" s="11">
        <f t="shared" si="28"/>
        <v>1380746</v>
      </c>
      <c r="F64" s="11">
        <f t="shared" si="28"/>
        <v>1380746</v>
      </c>
      <c r="G64" s="11">
        <f t="shared" si="28"/>
        <v>1380746</v>
      </c>
      <c r="H64" s="11">
        <f t="shared" si="28"/>
        <v>1380746</v>
      </c>
      <c r="I64" s="11">
        <f t="shared" si="28"/>
        <v>1380746</v>
      </c>
      <c r="J64" s="11">
        <f t="shared" si="28"/>
        <v>1380746</v>
      </c>
      <c r="K64" s="11">
        <v>1380746</v>
      </c>
      <c r="L64" s="11">
        <v>1380746</v>
      </c>
      <c r="M64" s="11">
        <v>1380746</v>
      </c>
      <c r="N64" s="11">
        <v>1380746</v>
      </c>
      <c r="O64" s="26">
        <v>1447028</v>
      </c>
      <c r="P64" s="26">
        <v>1500299</v>
      </c>
      <c r="Q64" s="26">
        <v>1500299</v>
      </c>
      <c r="R64" s="26">
        <v>1500485</v>
      </c>
      <c r="S64" s="26">
        <v>1500598</v>
      </c>
      <c r="T64" s="11">
        <v>1501810</v>
      </c>
      <c r="U64" s="11">
        <v>1509503</v>
      </c>
      <c r="V64" s="11">
        <v>1525618</v>
      </c>
      <c r="W64" s="11">
        <v>1533521</v>
      </c>
      <c r="X64" s="11">
        <v>1553256</v>
      </c>
      <c r="Y64" s="11">
        <v>1601816</v>
      </c>
      <c r="Z64" s="11">
        <v>1618570</v>
      </c>
      <c r="AA64" s="11">
        <v>1621870</v>
      </c>
      <c r="AB64" s="11">
        <v>1637870</v>
      </c>
      <c r="AC64" s="11">
        <v>1646306</v>
      </c>
      <c r="AD64" s="11">
        <v>1654111</v>
      </c>
    </row>
    <row r="65" spans="1:30" s="4" customFormat="1" x14ac:dyDescent="0.25">
      <c r="A65" s="2" t="s">
        <v>48</v>
      </c>
      <c r="B65" s="27">
        <f t="shared" ref="B65" si="29">(B64/C64)-1</f>
        <v>-2.6941957463574306E-3</v>
      </c>
      <c r="C65" s="27">
        <f t="shared" ref="C65" si="30">(C64/D64)-1</f>
        <v>0</v>
      </c>
      <c r="D65" s="27">
        <f t="shared" ref="D65" si="31">(D64/E64)-1</f>
        <v>0</v>
      </c>
      <c r="E65" s="27">
        <f t="shared" ref="E65" si="32">(E64/F64)-1</f>
        <v>0</v>
      </c>
      <c r="F65" s="27">
        <f t="shared" ref="F65" si="33">(F64/G64)-1</f>
        <v>0</v>
      </c>
      <c r="G65" s="27">
        <f t="shared" ref="G65:M65" si="34">(G64/H64)-1</f>
        <v>0</v>
      </c>
      <c r="H65" s="27">
        <f t="shared" si="34"/>
        <v>0</v>
      </c>
      <c r="I65" s="27">
        <f t="shared" si="34"/>
        <v>0</v>
      </c>
      <c r="J65" s="27">
        <f t="shared" si="34"/>
        <v>0</v>
      </c>
      <c r="K65" s="27">
        <f t="shared" si="34"/>
        <v>0</v>
      </c>
      <c r="L65" s="27">
        <f t="shared" si="34"/>
        <v>0</v>
      </c>
      <c r="M65" s="27">
        <f t="shared" si="34"/>
        <v>0</v>
      </c>
      <c r="N65" s="27">
        <f t="shared" ref="N65:X65" si="35">(N64/O64)-1</f>
        <v>-4.5805609843071471E-2</v>
      </c>
      <c r="O65" s="27">
        <f t="shared" si="35"/>
        <v>-3.5506922286824172E-2</v>
      </c>
      <c r="P65" s="27">
        <f t="shared" si="35"/>
        <v>0</v>
      </c>
      <c r="Q65" s="27">
        <f t="shared" si="35"/>
        <v>-1.2395991962599329E-4</v>
      </c>
      <c r="R65" s="27">
        <f t="shared" si="35"/>
        <v>-7.530331241278887E-5</v>
      </c>
      <c r="S65" s="27">
        <f t="shared" si="35"/>
        <v>-8.0702618839934015E-4</v>
      </c>
      <c r="T65" s="27">
        <f t="shared" si="35"/>
        <v>-5.0963794043470401E-3</v>
      </c>
      <c r="U65" s="27">
        <f t="shared" si="35"/>
        <v>-1.0562932529637137E-2</v>
      </c>
      <c r="V65" s="27">
        <f t="shared" si="35"/>
        <v>-5.1534996912334652E-3</v>
      </c>
      <c r="W65" s="27">
        <f t="shared" si="35"/>
        <v>-1.2705568174209536E-2</v>
      </c>
      <c r="X65" s="27">
        <f t="shared" si="35"/>
        <v>-3.0315591803303232E-2</v>
      </c>
      <c r="Y65" s="27">
        <f t="shared" ref="Y65" si="36">(Y64/Z64)-1</f>
        <v>-1.0351112401687956E-2</v>
      </c>
      <c r="Z65" s="27">
        <f t="shared" ref="Z65" si="37">(Z64/AA64)-1</f>
        <v>-2.0346883535671267E-3</v>
      </c>
      <c r="AA65" s="27">
        <f t="shared" ref="AA65" si="38">(AA64/AB64)-1</f>
        <v>-9.7687850684120558E-3</v>
      </c>
      <c r="AB65" s="27">
        <f t="shared" ref="AB65" si="39">(AB64/AC64)-1</f>
        <v>-5.1241992679368353E-3</v>
      </c>
      <c r="AC65" s="27">
        <f t="shared" ref="AC65" si="40">(AC64/AD64)-1</f>
        <v>-4.7185466997076153E-3</v>
      </c>
      <c r="AD65" s="28" t="s">
        <v>49</v>
      </c>
    </row>
    <row r="66" spans="1:30" s="4" customFormat="1" x14ac:dyDescent="0.25">
      <c r="M66" s="26"/>
      <c r="N66" s="26"/>
      <c r="O66" s="26"/>
      <c r="P66" s="26"/>
      <c r="Q66" s="26"/>
      <c r="R66" s="26"/>
      <c r="S66" s="26"/>
      <c r="T66" s="11"/>
      <c r="U66" s="11"/>
      <c r="V66" s="11"/>
      <c r="W66" s="11"/>
      <c r="X66" s="11"/>
      <c r="Y66" s="11"/>
      <c r="Z66" s="11"/>
      <c r="AA66" s="11"/>
      <c r="AB66" s="11"/>
      <c r="AC66" s="11"/>
      <c r="AD66" s="11"/>
    </row>
    <row r="67" spans="1:30" x14ac:dyDescent="0.25">
      <c r="A67" s="2" t="s">
        <v>1</v>
      </c>
      <c r="B67" s="29">
        <f t="shared" ref="B67:Y67" si="41">B61/B64</f>
        <v>130.00262885377617</v>
      </c>
      <c r="C67" s="29">
        <f t="shared" si="41"/>
        <v>184.42276856134293</v>
      </c>
      <c r="D67" s="29">
        <f t="shared" si="41"/>
        <v>102.65537615173247</v>
      </c>
      <c r="E67" s="29">
        <f t="shared" si="41"/>
        <v>99.728697385326484</v>
      </c>
      <c r="F67" s="29">
        <f t="shared" si="41"/>
        <v>117.99128876708677</v>
      </c>
      <c r="G67" s="29">
        <f t="shared" si="41"/>
        <v>115.6918071824941</v>
      </c>
      <c r="H67" s="29">
        <f t="shared" si="41"/>
        <v>90.779187482708622</v>
      </c>
      <c r="I67" s="29">
        <f t="shared" si="41"/>
        <v>93.138057253108101</v>
      </c>
      <c r="J67" s="29">
        <f t="shared" si="41"/>
        <v>98.766174227555254</v>
      </c>
      <c r="K67" s="29">
        <f t="shared" si="41"/>
        <v>82.091130446874374</v>
      </c>
      <c r="L67" s="29">
        <f t="shared" si="41"/>
        <v>63.17237203656574</v>
      </c>
      <c r="M67" s="29">
        <f t="shared" si="41"/>
        <v>46.988367158043552</v>
      </c>
      <c r="N67" s="29">
        <f t="shared" si="41"/>
        <v>43.937118050676951</v>
      </c>
      <c r="O67" s="29">
        <f t="shared" si="41"/>
        <v>38.22939155289324</v>
      </c>
      <c r="P67" s="29">
        <f t="shared" si="41"/>
        <v>19.664746827132458</v>
      </c>
      <c r="Q67" s="29">
        <f t="shared" si="41"/>
        <v>14.853705827971625</v>
      </c>
      <c r="R67" s="29">
        <f t="shared" si="41"/>
        <v>11.313008793823331</v>
      </c>
      <c r="S67" s="29">
        <f t="shared" si="41"/>
        <v>9.6901368654363136</v>
      </c>
      <c r="T67" s="29">
        <f t="shared" si="41"/>
        <v>6.8583908750108202</v>
      </c>
      <c r="U67" s="29">
        <f t="shared" si="41"/>
        <v>4.5485169622054409</v>
      </c>
      <c r="V67" s="29">
        <f t="shared" si="41"/>
        <v>3.1908380734889072</v>
      </c>
      <c r="W67" s="29">
        <f t="shared" si="41"/>
        <v>2.5620777283128175</v>
      </c>
      <c r="X67" s="29">
        <f t="shared" si="41"/>
        <v>11.497138913353627</v>
      </c>
      <c r="Y67" s="29">
        <f t="shared" si="41"/>
        <v>11.029980971597237</v>
      </c>
      <c r="Z67" s="29">
        <f t="shared" ref="Z67:AA67" si="42">Z61/Z64</f>
        <v>10.061350451324317</v>
      </c>
      <c r="AA67" s="29">
        <f t="shared" si="42"/>
        <v>8.1991774926473759</v>
      </c>
      <c r="AB67" s="29">
        <f t="shared" ref="AB67:AD67" si="43">AB61/AB64</f>
        <v>6.5499703883702614</v>
      </c>
      <c r="AC67" s="29">
        <f t="shared" si="43"/>
        <v>5.0883614589268333</v>
      </c>
      <c r="AD67" s="29">
        <f t="shared" si="43"/>
        <v>3.9229531754519495</v>
      </c>
    </row>
    <row r="68" spans="1:30" x14ac:dyDescent="0.25">
      <c r="A68" s="2" t="s">
        <v>38</v>
      </c>
      <c r="B68" s="29">
        <f t="shared" ref="B68:AD68" si="44">(B61-B26-B27-B28)/B64</f>
        <v>130.00262885377617</v>
      </c>
      <c r="C68" s="29">
        <f t="shared" si="44"/>
        <v>184.42276856134293</v>
      </c>
      <c r="D68" s="29">
        <f t="shared" si="44"/>
        <v>102.65537615173247</v>
      </c>
      <c r="E68" s="29">
        <f t="shared" si="44"/>
        <v>99.728697385326484</v>
      </c>
      <c r="F68" s="29">
        <f t="shared" si="44"/>
        <v>108.28639011085312</v>
      </c>
      <c r="G68" s="29">
        <f t="shared" si="44"/>
        <v>103.77216374336771</v>
      </c>
      <c r="H68" s="29">
        <f t="shared" si="44"/>
        <v>75.314359049383455</v>
      </c>
      <c r="I68" s="29">
        <f t="shared" si="44"/>
        <v>74.025200869674805</v>
      </c>
      <c r="J68" s="29">
        <f t="shared" si="44"/>
        <v>76.21025155966413</v>
      </c>
      <c r="K68" s="29">
        <f t="shared" si="44"/>
        <v>56.011025923667354</v>
      </c>
      <c r="L68" s="29">
        <f t="shared" si="44"/>
        <v>63.17237203656574</v>
      </c>
      <c r="M68" s="29">
        <f t="shared" si="44"/>
        <v>46.988367158043552</v>
      </c>
      <c r="N68" s="29">
        <f t="shared" si="44"/>
        <v>43.937118050676951</v>
      </c>
      <c r="O68" s="29">
        <f t="shared" si="44"/>
        <v>38.22939155289324</v>
      </c>
      <c r="P68" s="29">
        <f t="shared" si="44"/>
        <v>19.664746827132458</v>
      </c>
      <c r="Q68" s="29">
        <f t="shared" si="44"/>
        <v>14.853705827971625</v>
      </c>
      <c r="R68" s="29">
        <f t="shared" si="44"/>
        <v>11.313008793823331</v>
      </c>
      <c r="S68" s="29">
        <f t="shared" si="44"/>
        <v>9.6901368654363136</v>
      </c>
      <c r="T68" s="29">
        <f t="shared" si="44"/>
        <v>6.8583908750108202</v>
      </c>
      <c r="U68" s="29">
        <f t="shared" si="44"/>
        <v>4.5299678105972632</v>
      </c>
      <c r="V68" s="29">
        <f t="shared" si="44"/>
        <v>2.7752687763253974</v>
      </c>
      <c r="W68" s="29">
        <f t="shared" si="44"/>
        <v>1.7541331354445098</v>
      </c>
      <c r="X68" s="29">
        <f t="shared" si="44"/>
        <v>5.015914955422673</v>
      </c>
      <c r="Y68" s="29">
        <f t="shared" si="44"/>
        <v>8.9910451637391553</v>
      </c>
      <c r="Z68" s="29">
        <f t="shared" si="44"/>
        <v>10.061350451324317</v>
      </c>
      <c r="AA68" s="29">
        <f t="shared" si="44"/>
        <v>8.086961347087005</v>
      </c>
      <c r="AB68" s="29">
        <f t="shared" si="44"/>
        <v>6.1604400837673321</v>
      </c>
      <c r="AC68" s="29">
        <f t="shared" si="44"/>
        <v>4.4056208262619467</v>
      </c>
      <c r="AD68" s="29">
        <f t="shared" si="44"/>
        <v>3.8939345666645102</v>
      </c>
    </row>
    <row r="69" spans="1:30" x14ac:dyDescent="0.25">
      <c r="A69" s="2" t="s">
        <v>50</v>
      </c>
      <c r="B69" s="27">
        <f t="shared" ref="B69" si="45">(B68/C68)-1</f>
        <v>-0.29508362840494651</v>
      </c>
      <c r="C69" s="27">
        <f t="shared" ref="C69" si="46">(C68/D68)-1</f>
        <v>0.79652323604320574</v>
      </c>
      <c r="D69" s="27">
        <f t="shared" ref="D69" si="47">(D68/E68)-1</f>
        <v>2.9346405228758199E-2</v>
      </c>
      <c r="E69" s="27">
        <f t="shared" ref="E69" si="48">(E68/F68)-1</f>
        <v>-7.9028331416035713E-2</v>
      </c>
      <c r="F69" s="27">
        <f t="shared" ref="F69" si="49">(F68/G68)-1</f>
        <v>4.3501322557456312E-2</v>
      </c>
      <c r="G69" s="27">
        <f t="shared" ref="G69:M69" si="50">(G68/H68)-1</f>
        <v>0.37785363977305497</v>
      </c>
      <c r="H69" s="27">
        <f t="shared" si="50"/>
        <v>1.741512572155357E-2</v>
      </c>
      <c r="I69" s="27">
        <f t="shared" si="50"/>
        <v>-2.8671348608246938E-2</v>
      </c>
      <c r="J69" s="27">
        <f t="shared" si="50"/>
        <v>0.3606294529138705</v>
      </c>
      <c r="K69" s="27">
        <f t="shared" si="50"/>
        <v>-0.11336199484092857</v>
      </c>
      <c r="L69" s="27">
        <f t="shared" si="50"/>
        <v>0.34442577721604839</v>
      </c>
      <c r="M69" s="27">
        <f t="shared" si="50"/>
        <v>6.9445818085913213E-2</v>
      </c>
      <c r="N69" s="27">
        <f t="shared" ref="N69:X69" si="51">(N68/O68)-1</f>
        <v>0.14930204918084145</v>
      </c>
      <c r="O69" s="27">
        <f t="shared" si="51"/>
        <v>0.94405714393160611</v>
      </c>
      <c r="P69" s="27">
        <f t="shared" si="51"/>
        <v>0.32389499663450749</v>
      </c>
      <c r="Q69" s="27">
        <f t="shared" si="51"/>
        <v>0.31297571659994139</v>
      </c>
      <c r="R69" s="27">
        <f t="shared" si="51"/>
        <v>0.16747667766960328</v>
      </c>
      <c r="S69" s="27">
        <f t="shared" si="51"/>
        <v>0.41288781027970001</v>
      </c>
      <c r="T69" s="27">
        <f t="shared" si="51"/>
        <v>0.51400432889755154</v>
      </c>
      <c r="U69" s="27">
        <f t="shared" si="51"/>
        <v>0.63226273766362184</v>
      </c>
      <c r="V69" s="27">
        <f t="shared" si="51"/>
        <v>0.58213120785847572</v>
      </c>
      <c r="W69" s="27">
        <f t="shared" si="51"/>
        <v>-0.65028650783878872</v>
      </c>
      <c r="X69" s="27">
        <f t="shared" si="51"/>
        <v>-0.44212103664523505</v>
      </c>
      <c r="Y69" s="27">
        <f t="shared" ref="Y69" si="52">(Y68/Z68)-1</f>
        <v>-0.10637789556811272</v>
      </c>
      <c r="Z69" s="27">
        <f t="shared" ref="Z69" si="53">(Z68/AA68)-1</f>
        <v>0.24414474355667659</v>
      </c>
      <c r="AA69" s="27">
        <f t="shared" ref="AA69" si="54">(AA68/AB68)-1</f>
        <v>0.31272461660588635</v>
      </c>
      <c r="AB69" s="27">
        <f t="shared" ref="AB69" si="55">(AB68/AC68)-1</f>
        <v>0.39831372846362334</v>
      </c>
      <c r="AC69" s="27">
        <f t="shared" ref="AC69" si="56">(AC68/AD68)-1</f>
        <v>0.13140597276028188</v>
      </c>
      <c r="AD69" s="30" t="s">
        <v>49</v>
      </c>
    </row>
    <row r="70" spans="1:30" x14ac:dyDescent="0.2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0" x14ac:dyDescent="0.25">
      <c r="A71" s="2" t="s">
        <v>201</v>
      </c>
      <c r="B71" s="29">
        <f>(B6+B7+B8+B9)/B64</f>
        <v>211.32280726725566</v>
      </c>
      <c r="C71" s="29">
        <f>(C6+C7+C8+C9)/C64</f>
        <v>262.33065313967955</v>
      </c>
      <c r="D71" s="29">
        <f t="shared" ref="D71:AD71" si="57">(D6+D7+D8+D9)/D64</f>
        <v>150.88292850386674</v>
      </c>
      <c r="E71" s="29">
        <f t="shared" si="57"/>
        <v>148.62328045853474</v>
      </c>
      <c r="F71" s="29">
        <f t="shared" si="57"/>
        <v>160.49077817353808</v>
      </c>
      <c r="G71" s="29">
        <f t="shared" si="57"/>
        <v>168.49514682642572</v>
      </c>
      <c r="H71" s="29">
        <f t="shared" si="57"/>
        <v>128.94840904844193</v>
      </c>
      <c r="I71" s="29">
        <f t="shared" si="57"/>
        <v>131.56511045478314</v>
      </c>
      <c r="J71" s="29">
        <f t="shared" si="57"/>
        <v>136.94481099347743</v>
      </c>
      <c r="K71" s="29">
        <f t="shared" si="57"/>
        <v>107.42888264749635</v>
      </c>
      <c r="L71" s="29">
        <f t="shared" si="57"/>
        <v>75.278870987133047</v>
      </c>
      <c r="M71" s="29">
        <f t="shared" si="57"/>
        <v>52.344167573181451</v>
      </c>
      <c r="N71" s="29">
        <f t="shared" si="57"/>
        <v>48.666445530169923</v>
      </c>
      <c r="O71" s="29">
        <f t="shared" si="57"/>
        <v>42.934207216446396</v>
      </c>
      <c r="P71" s="29">
        <f t="shared" si="57"/>
        <v>14.477114228563773</v>
      </c>
      <c r="Q71" s="29">
        <f t="shared" si="57"/>
        <v>10.974479087168625</v>
      </c>
      <c r="R71" s="29">
        <f t="shared" si="57"/>
        <v>6.3779378001112974</v>
      </c>
      <c r="S71" s="29">
        <f t="shared" si="57"/>
        <v>7.8495373177893084</v>
      </c>
      <c r="T71" s="29">
        <f t="shared" si="57"/>
        <v>7.494956086322504</v>
      </c>
      <c r="U71" s="29">
        <f t="shared" si="57"/>
        <v>4.0298031868767401</v>
      </c>
      <c r="V71" s="29">
        <f t="shared" si="57"/>
        <v>3.1456105001383046</v>
      </c>
      <c r="W71" s="29">
        <f t="shared" si="57"/>
        <v>1.8917249910500085</v>
      </c>
      <c r="X71" s="29">
        <f t="shared" si="57"/>
        <v>1.5142384771087316</v>
      </c>
      <c r="Y71" s="29">
        <f t="shared" si="57"/>
        <v>5.8408706118555438</v>
      </c>
      <c r="Z71" s="29">
        <f t="shared" si="57"/>
        <v>8.112098951543647</v>
      </c>
      <c r="AA71" s="29">
        <f t="shared" si="57"/>
        <v>6.2304623675140425</v>
      </c>
      <c r="AB71" s="29">
        <f t="shared" si="57"/>
        <v>4.0821310604626744</v>
      </c>
      <c r="AC71" s="29">
        <f t="shared" si="57"/>
        <v>2.1302236643734518</v>
      </c>
      <c r="AD71" s="29">
        <f t="shared" si="57"/>
        <v>2.1443542785218161</v>
      </c>
    </row>
    <row r="72" spans="1:30" x14ac:dyDescent="0.25">
      <c r="A72" s="4"/>
      <c r="B72" s="31"/>
      <c r="C72" s="31"/>
      <c r="D72" s="31"/>
      <c r="E72" s="31"/>
      <c r="F72" s="31"/>
      <c r="G72" s="31"/>
      <c r="H72" s="31"/>
      <c r="I72" s="31"/>
      <c r="J72" s="31"/>
      <c r="K72" s="31"/>
      <c r="L72" s="31"/>
      <c r="M72" s="31"/>
      <c r="N72" s="31"/>
      <c r="O72" s="31"/>
      <c r="P72" s="31"/>
      <c r="Q72" s="31"/>
      <c r="R72" s="31"/>
      <c r="S72" s="32"/>
      <c r="T72" s="32"/>
      <c r="U72" s="32"/>
      <c r="V72" s="32"/>
      <c r="W72" s="32"/>
      <c r="X72" s="32"/>
    </row>
    <row r="73" spans="1:30" x14ac:dyDescent="0.25">
      <c r="A73" s="4" t="s">
        <v>10</v>
      </c>
      <c r="B73" s="31">
        <f t="shared" ref="B73:AD73" si="58">B9/B64</f>
        <v>200.08990389433461</v>
      </c>
      <c r="C73" s="31">
        <f t="shared" si="58"/>
        <v>251.72841348082849</v>
      </c>
      <c r="D73" s="31">
        <f t="shared" si="58"/>
        <v>129.9065867292029</v>
      </c>
      <c r="E73" s="31">
        <f t="shared" si="58"/>
        <v>140.92454368870162</v>
      </c>
      <c r="F73" s="31">
        <f t="shared" si="58"/>
        <v>153.7545645614762</v>
      </c>
      <c r="G73" s="31">
        <f t="shared" si="58"/>
        <v>166.04429779264254</v>
      </c>
      <c r="H73" s="31">
        <f t="shared" si="58"/>
        <v>120.68403602110743</v>
      </c>
      <c r="I73" s="31">
        <f t="shared" si="58"/>
        <v>120.25455804326067</v>
      </c>
      <c r="J73" s="31">
        <f t="shared" si="58"/>
        <v>125.78417753880873</v>
      </c>
      <c r="K73" s="31">
        <f t="shared" si="58"/>
        <v>99.217379590453277</v>
      </c>
      <c r="L73" s="31">
        <f t="shared" si="58"/>
        <v>73.98609157658251</v>
      </c>
      <c r="M73" s="31">
        <f t="shared" si="58"/>
        <v>40.641797984567759</v>
      </c>
      <c r="N73" s="31">
        <f t="shared" si="58"/>
        <v>36.271696604589117</v>
      </c>
      <c r="O73" s="31">
        <f t="shared" si="58"/>
        <v>37.369698443983118</v>
      </c>
      <c r="P73" s="31">
        <f t="shared" si="58"/>
        <v>0</v>
      </c>
      <c r="Q73" s="31">
        <f t="shared" si="58"/>
        <v>0</v>
      </c>
      <c r="R73" s="31">
        <f t="shared" si="58"/>
        <v>0</v>
      </c>
      <c r="S73" s="31">
        <f t="shared" si="58"/>
        <v>0</v>
      </c>
      <c r="T73" s="31">
        <f t="shared" si="58"/>
        <v>0</v>
      </c>
      <c r="U73" s="31">
        <f t="shared" si="58"/>
        <v>0</v>
      </c>
      <c r="V73" s="31">
        <f t="shared" si="58"/>
        <v>0</v>
      </c>
      <c r="W73" s="31">
        <f t="shared" si="58"/>
        <v>0</v>
      </c>
      <c r="X73" s="31">
        <f t="shared" si="58"/>
        <v>0</v>
      </c>
      <c r="Y73" s="31">
        <f t="shared" si="58"/>
        <v>0</v>
      </c>
      <c r="Z73" s="31">
        <f t="shared" si="58"/>
        <v>0</v>
      </c>
      <c r="AA73" s="31">
        <f t="shared" si="58"/>
        <v>0</v>
      </c>
      <c r="AB73" s="31">
        <f t="shared" si="58"/>
        <v>0</v>
      </c>
      <c r="AC73" s="31">
        <f t="shared" si="58"/>
        <v>0</v>
      </c>
      <c r="AD73" s="31">
        <f t="shared" si="58"/>
        <v>0</v>
      </c>
    </row>
    <row r="74" spans="1:30" x14ac:dyDescent="0.25">
      <c r="E74" s="2"/>
      <c r="O74" s="16"/>
    </row>
    <row r="75" spans="1:30" x14ac:dyDescent="0.25">
      <c r="A75" s="4" t="s">
        <v>39</v>
      </c>
      <c r="B75" s="4"/>
      <c r="C75" s="4"/>
      <c r="D75" s="4"/>
      <c r="E75" s="4"/>
      <c r="F75" s="4"/>
      <c r="G75" s="4"/>
      <c r="H75" s="4"/>
      <c r="I75" s="4"/>
      <c r="J75" s="4"/>
      <c r="K75" s="4"/>
      <c r="L75" s="4"/>
      <c r="O75" s="16"/>
      <c r="Q75" s="33"/>
    </row>
    <row r="76" spans="1:30" x14ac:dyDescent="0.25">
      <c r="A76" s="2" t="s">
        <v>40</v>
      </c>
      <c r="B76" s="27">
        <f>(B6+B7)/B32</f>
        <v>4.8472161724290294E-2</v>
      </c>
      <c r="C76" s="27">
        <f t="shared" ref="C76:AD76" si="59">(C6+C7)/C32</f>
        <v>3.7480445597154979E-2</v>
      </c>
      <c r="D76" s="27">
        <f t="shared" si="59"/>
        <v>0.12139997904222991</v>
      </c>
      <c r="E76" s="27">
        <f t="shared" si="59"/>
        <v>4.4781275276354809E-2</v>
      </c>
      <c r="F76" s="27">
        <f t="shared" si="59"/>
        <v>3.5231327510056892E-2</v>
      </c>
      <c r="G76" s="27">
        <f t="shared" si="59"/>
        <v>1.2055231771093093E-2</v>
      </c>
      <c r="H76" s="27">
        <f t="shared" si="59"/>
        <v>5.0615224931912742E-2</v>
      </c>
      <c r="I76" s="27">
        <f t="shared" si="59"/>
        <v>6.8436782415116831E-2</v>
      </c>
      <c r="J76" s="27">
        <f t="shared" si="59"/>
        <v>6.3187590465685575E-2</v>
      </c>
      <c r="K76" s="27">
        <f t="shared" si="59"/>
        <v>5.5834888679867821E-2</v>
      </c>
      <c r="L76" s="27">
        <f t="shared" si="59"/>
        <v>8.1429185542806117E-3</v>
      </c>
      <c r="M76" s="27">
        <f t="shared" si="59"/>
        <v>3.3672480620155036E-2</v>
      </c>
      <c r="N76" s="27">
        <f t="shared" si="59"/>
        <v>4.065406371948134E-2</v>
      </c>
      <c r="O76" s="27">
        <f t="shared" si="59"/>
        <v>1.6814357691536184E-2</v>
      </c>
      <c r="P76" s="27">
        <f t="shared" si="59"/>
        <v>2.15632253725839E-2</v>
      </c>
      <c r="Q76" s="27">
        <f t="shared" si="59"/>
        <v>2.6777215570362205E-2</v>
      </c>
      <c r="R76" s="27">
        <f t="shared" si="59"/>
        <v>1.7281460941657563E-2</v>
      </c>
      <c r="S76" s="27">
        <f t="shared" si="59"/>
        <v>1.3920085116444023E-2</v>
      </c>
      <c r="T76" s="27">
        <f t="shared" si="59"/>
        <v>9.4774339030687278E-3</v>
      </c>
      <c r="U76" s="27">
        <f t="shared" si="59"/>
        <v>2.0309397749834545E-2</v>
      </c>
      <c r="V76" s="27">
        <f t="shared" si="59"/>
        <v>2.3935053422292726E-2</v>
      </c>
      <c r="W76" s="27">
        <f t="shared" si="59"/>
        <v>0.13705295979590873</v>
      </c>
      <c r="X76" s="27">
        <f t="shared" si="59"/>
        <v>1.0841654778887305E-2</v>
      </c>
      <c r="Y76" s="27">
        <f t="shared" si="59"/>
        <v>5.7414750198255355E-3</v>
      </c>
      <c r="Z76" s="27">
        <f t="shared" si="59"/>
        <v>1.5950284826514758E-2</v>
      </c>
      <c r="AA76" s="27">
        <f t="shared" si="59"/>
        <v>1.0513343859513998E-2</v>
      </c>
      <c r="AB76" s="27">
        <f t="shared" si="59"/>
        <v>4.8601538529947974E-2</v>
      </c>
      <c r="AC76" s="27">
        <f t="shared" si="59"/>
        <v>2.7611796453353894E-2</v>
      </c>
      <c r="AD76" s="27">
        <f t="shared" si="59"/>
        <v>0.10375275938189846</v>
      </c>
    </row>
    <row r="77" spans="1:30" x14ac:dyDescent="0.25">
      <c r="A77" s="2" t="s">
        <v>202</v>
      </c>
      <c r="B77" s="27">
        <f>(B8+B25)/B32</f>
        <v>0</v>
      </c>
      <c r="C77" s="27">
        <f t="shared" ref="C77:AD77" si="60">(C8+C25)/C32</f>
        <v>0</v>
      </c>
      <c r="D77" s="27">
        <f t="shared" si="60"/>
        <v>0</v>
      </c>
      <c r="E77" s="27">
        <f t="shared" si="60"/>
        <v>0</v>
      </c>
      <c r="F77" s="27">
        <f t="shared" si="60"/>
        <v>0</v>
      </c>
      <c r="G77" s="27">
        <f t="shared" si="60"/>
        <v>0</v>
      </c>
      <c r="H77" s="27">
        <f t="shared" si="60"/>
        <v>0</v>
      </c>
      <c r="I77" s="27">
        <f t="shared" si="60"/>
        <v>0</v>
      </c>
      <c r="J77" s="27">
        <f t="shared" si="60"/>
        <v>0</v>
      </c>
      <c r="K77" s="27">
        <f t="shared" si="60"/>
        <v>0</v>
      </c>
      <c r="L77" s="27">
        <f t="shared" si="60"/>
        <v>6.6135379121060808E-3</v>
      </c>
      <c r="M77" s="27">
        <f t="shared" si="60"/>
        <v>0.14424770965468639</v>
      </c>
      <c r="N77" s="27">
        <f t="shared" si="60"/>
        <v>0.15180890903161234</v>
      </c>
      <c r="O77" s="27">
        <f t="shared" si="60"/>
        <v>7.8195612927586172E-2</v>
      </c>
      <c r="P77" s="27">
        <f t="shared" si="60"/>
        <v>0.48569321213961864</v>
      </c>
      <c r="Q77" s="27">
        <f t="shared" si="60"/>
        <v>0.50077651420269531</v>
      </c>
      <c r="R77" s="27">
        <f t="shared" si="60"/>
        <v>0.44618099319384924</v>
      </c>
      <c r="S77" s="27">
        <f t="shared" si="60"/>
        <v>0.42280411396146117</v>
      </c>
      <c r="T77" s="27">
        <f t="shared" si="60"/>
        <v>0.35837772476224711</v>
      </c>
      <c r="U77" s="27">
        <f t="shared" si="60"/>
        <v>0.2313037723362012</v>
      </c>
      <c r="V77" s="27">
        <f t="shared" si="60"/>
        <v>0.199972005785471</v>
      </c>
      <c r="W77" s="27">
        <f t="shared" si="60"/>
        <v>0</v>
      </c>
      <c r="X77" s="27">
        <f t="shared" si="60"/>
        <v>5.6262482168330956E-2</v>
      </c>
      <c r="Y77" s="27">
        <f t="shared" si="60"/>
        <v>0.29103885804916735</v>
      </c>
      <c r="Z77" s="27">
        <f t="shared" si="60"/>
        <v>0.43735542896599344</v>
      </c>
      <c r="AA77" s="27">
        <f t="shared" si="60"/>
        <v>0.37863442061077524</v>
      </c>
      <c r="AB77" s="27">
        <f t="shared" si="60"/>
        <v>0.24869936413357641</v>
      </c>
      <c r="AC77" s="27">
        <f t="shared" si="60"/>
        <v>0.1413839629915189</v>
      </c>
      <c r="AD77" s="27">
        <f t="shared" si="60"/>
        <v>7.4202287778446716E-2</v>
      </c>
    </row>
    <row r="78" spans="1:30" x14ac:dyDescent="0.25">
      <c r="A78" s="2" t="s">
        <v>41</v>
      </c>
      <c r="B78" s="27">
        <f>B9/B32</f>
        <v>0.86342683266951004</v>
      </c>
      <c r="C78" s="27">
        <f t="shared" ref="C78:AD78" si="61">C9/C32</f>
        <v>0.88989623044879751</v>
      </c>
      <c r="D78" s="27">
        <f t="shared" si="61"/>
        <v>0.75183066121764641</v>
      </c>
      <c r="E78" s="27">
        <f t="shared" si="61"/>
        <v>0.81971639929900242</v>
      </c>
      <c r="F78" s="27">
        <f t="shared" si="61"/>
        <v>0.80415760725460039</v>
      </c>
      <c r="G78" s="27">
        <f t="shared" si="61"/>
        <v>0.81673839007082094</v>
      </c>
      <c r="H78" s="27">
        <f t="shared" si="61"/>
        <v>0.73913043478260865</v>
      </c>
      <c r="I78" s="27">
        <f t="shared" si="61"/>
        <v>0.72762449823835651</v>
      </c>
      <c r="J78" s="27">
        <f t="shared" si="61"/>
        <v>0.71214587681495178</v>
      </c>
      <c r="K78" s="27">
        <f t="shared" si="61"/>
        <v>0.67463792025135061</v>
      </c>
      <c r="L78" s="27">
        <f t="shared" si="61"/>
        <v>0.84451572368638606</v>
      </c>
      <c r="M78" s="27">
        <f t="shared" si="61"/>
        <v>0.61790873854827344</v>
      </c>
      <c r="N78" s="27">
        <f t="shared" si="61"/>
        <v>0.56321903712283938</v>
      </c>
      <c r="O78" s="27">
        <f t="shared" si="61"/>
        <v>0.63806062608408354</v>
      </c>
      <c r="P78" s="27">
        <f t="shared" si="61"/>
        <v>0</v>
      </c>
      <c r="Q78" s="27">
        <f t="shared" si="61"/>
        <v>0</v>
      </c>
      <c r="R78" s="27">
        <f t="shared" si="61"/>
        <v>0</v>
      </c>
      <c r="S78" s="27">
        <f t="shared" si="61"/>
        <v>0</v>
      </c>
      <c r="T78" s="27">
        <f t="shared" si="61"/>
        <v>0</v>
      </c>
      <c r="U78" s="27">
        <f t="shared" si="61"/>
        <v>0</v>
      </c>
      <c r="V78" s="27">
        <f t="shared" si="61"/>
        <v>0</v>
      </c>
      <c r="W78" s="27">
        <f t="shared" si="61"/>
        <v>0</v>
      </c>
      <c r="X78" s="27">
        <f t="shared" si="61"/>
        <v>0</v>
      </c>
      <c r="Y78" s="27">
        <f t="shared" si="61"/>
        <v>0</v>
      </c>
      <c r="Z78" s="27">
        <f t="shared" si="61"/>
        <v>0</v>
      </c>
      <c r="AA78" s="27">
        <f t="shared" si="61"/>
        <v>0</v>
      </c>
      <c r="AB78" s="27">
        <f t="shared" si="61"/>
        <v>0</v>
      </c>
      <c r="AC78" s="27">
        <f t="shared" si="61"/>
        <v>0</v>
      </c>
      <c r="AD78" s="27">
        <f t="shared" si="61"/>
        <v>0</v>
      </c>
    </row>
    <row r="79" spans="1:30" x14ac:dyDescent="0.25">
      <c r="A79" s="2" t="s">
        <v>43</v>
      </c>
      <c r="B79" s="27">
        <f>B10/B32</f>
        <v>5.3056773348458687E-2</v>
      </c>
      <c r="C79" s="27">
        <f t="shared" ref="C79:AD79" si="62">C10/C32</f>
        <v>2.4384436359539859E-2</v>
      </c>
      <c r="D79" s="27">
        <f t="shared" si="62"/>
        <v>2.8196583883474798E-2</v>
      </c>
      <c r="E79" s="27">
        <f t="shared" si="62"/>
        <v>2.9640738743596656E-2</v>
      </c>
      <c r="F79" s="27">
        <f t="shared" si="62"/>
        <v>1.8193319646360957E-2</v>
      </c>
      <c r="G79" s="27">
        <f t="shared" si="62"/>
        <v>1.908745030423073E-2</v>
      </c>
      <c r="H79" s="27">
        <f t="shared" si="62"/>
        <v>2.0878613947464139E-2</v>
      </c>
      <c r="I79" s="27">
        <f t="shared" si="62"/>
        <v>2.4860207891461726E-2</v>
      </c>
      <c r="J79" s="27">
        <f t="shared" si="62"/>
        <v>3.5124263460678949E-2</v>
      </c>
      <c r="K79" s="27">
        <f t="shared" si="62"/>
        <v>3.1093798476334932E-2</v>
      </c>
      <c r="L79" s="27">
        <f t="shared" si="62"/>
        <v>4.7195859925267022E-2</v>
      </c>
      <c r="M79" s="27">
        <f t="shared" si="62"/>
        <v>7.2619362226920364E-2</v>
      </c>
      <c r="N79" s="27">
        <f t="shared" si="62"/>
        <v>0.10356383756368012</v>
      </c>
      <c r="O79" s="27">
        <f t="shared" si="62"/>
        <v>0.120603192958029</v>
      </c>
      <c r="P79" s="27">
        <f t="shared" si="62"/>
        <v>0.2046554005683667</v>
      </c>
      <c r="Q79" s="27">
        <f t="shared" si="62"/>
        <v>0.13869545613947196</v>
      </c>
      <c r="R79" s="27">
        <f t="shared" si="62"/>
        <v>0.12575974007786461</v>
      </c>
      <c r="S79" s="27">
        <f t="shared" si="62"/>
        <v>0.12897505615320959</v>
      </c>
      <c r="T79" s="27">
        <f t="shared" si="62"/>
        <v>0.13294552109546062</v>
      </c>
      <c r="U79" s="27">
        <f t="shared" si="62"/>
        <v>0.25665949702183982</v>
      </c>
      <c r="V79" s="27">
        <f t="shared" si="62"/>
        <v>0.2777492651518686</v>
      </c>
      <c r="W79" s="27">
        <f t="shared" si="62"/>
        <v>0.31166438323805923</v>
      </c>
      <c r="X79" s="27">
        <f t="shared" si="62"/>
        <v>0.25606276747503565</v>
      </c>
      <c r="Y79" s="27">
        <f t="shared" si="62"/>
        <v>0.26870737509912768</v>
      </c>
      <c r="Z79" s="27">
        <f t="shared" si="62"/>
        <v>0.22765406525116519</v>
      </c>
      <c r="AA79" s="27">
        <f t="shared" si="62"/>
        <v>0.23387376285285169</v>
      </c>
      <c r="AB79" s="27">
        <f t="shared" si="62"/>
        <v>0.24158477477878074</v>
      </c>
      <c r="AC79" s="27">
        <f t="shared" si="62"/>
        <v>0.3147166538164996</v>
      </c>
      <c r="AD79" s="27">
        <f t="shared" si="62"/>
        <v>0.30473610274934776</v>
      </c>
    </row>
    <row r="80" spans="1:30" x14ac:dyDescent="0.25">
      <c r="A80" s="2" t="s">
        <v>42</v>
      </c>
      <c r="B80" s="27">
        <f>B23/B32</f>
        <v>2.9936291760547271E-2</v>
      </c>
      <c r="C80" s="27">
        <f t="shared" ref="C80:AD80" si="63">C23/C32</f>
        <v>2.5615947687651859E-2</v>
      </c>
      <c r="D80" s="27">
        <f t="shared" si="63"/>
        <v>4.3826888819029658E-2</v>
      </c>
      <c r="E80" s="27">
        <f t="shared" si="63"/>
        <v>4.5480587759503907E-2</v>
      </c>
      <c r="F80" s="27">
        <f t="shared" si="63"/>
        <v>4.250032197213615E-2</v>
      </c>
      <c r="G80" s="27">
        <f t="shared" si="63"/>
        <v>4.1420265899083743E-2</v>
      </c>
      <c r="H80" s="27">
        <f t="shared" si="63"/>
        <v>5.3511705685618728E-2</v>
      </c>
      <c r="I80" s="27">
        <f t="shared" si="63"/>
        <v>3.9251345334712265E-2</v>
      </c>
      <c r="J80" s="27">
        <f t="shared" si="63"/>
        <v>3.6965355486577249E-2</v>
      </c>
      <c r="K80" s="27">
        <f t="shared" si="63"/>
        <v>4.5453873920901396E-2</v>
      </c>
      <c r="L80" s="27">
        <f t="shared" si="63"/>
        <v>7.6411163651995628E-2</v>
      </c>
      <c r="M80" s="27">
        <f t="shared" si="63"/>
        <v>0.10321969696969698</v>
      </c>
      <c r="N80" s="27">
        <f t="shared" si="63"/>
        <v>0.10999651375940442</v>
      </c>
      <c r="O80" s="27">
        <f t="shared" si="63"/>
        <v>0.11975362541150927</v>
      </c>
      <c r="P80" s="27">
        <f t="shared" si="63"/>
        <v>0.23229277393322775</v>
      </c>
      <c r="Q80" s="27">
        <f t="shared" si="63"/>
        <v>0.28357797705525778</v>
      </c>
      <c r="R80" s="27">
        <f t="shared" si="63"/>
        <v>0.33378147494608296</v>
      </c>
      <c r="S80" s="27">
        <f t="shared" si="63"/>
        <v>0.35089845135358788</v>
      </c>
      <c r="T80" s="27">
        <f t="shared" si="63"/>
        <v>0.39386908068891141</v>
      </c>
      <c r="U80" s="27">
        <f t="shared" si="63"/>
        <v>0.43489410986101917</v>
      </c>
      <c r="V80" s="27">
        <f t="shared" si="63"/>
        <v>0.4191200485233052</v>
      </c>
      <c r="W80" s="27">
        <f t="shared" si="63"/>
        <v>0.44805593612699013</v>
      </c>
      <c r="X80" s="27">
        <f t="shared" si="63"/>
        <v>0.27309557774607701</v>
      </c>
      <c r="Y80" s="27">
        <f t="shared" si="63"/>
        <v>0.28152260111022998</v>
      </c>
      <c r="Z80" s="27">
        <f t="shared" si="63"/>
        <v>0.27063697566027967</v>
      </c>
      <c r="AA80" s="27">
        <f t="shared" si="63"/>
        <v>0.31278160742480843</v>
      </c>
      <c r="AB80" s="27">
        <f t="shared" si="63"/>
        <v>0.37267108364089108</v>
      </c>
      <c r="AC80" s="27">
        <f t="shared" si="63"/>
        <v>0.38174633770239014</v>
      </c>
      <c r="AD80" s="27">
        <f t="shared" si="63"/>
        <v>0.42860726469997995</v>
      </c>
    </row>
    <row r="81" spans="1:30" x14ac:dyDescent="0.25">
      <c r="A81" s="2" t="s">
        <v>44</v>
      </c>
      <c r="B81" s="27">
        <f>SUM(B26:B28)/B32</f>
        <v>0</v>
      </c>
      <c r="C81" s="27">
        <f>SUM(C26:C28)/C32</f>
        <v>0</v>
      </c>
      <c r="D81" s="27">
        <f t="shared" ref="D81:AD81" si="64">SUM(D26:D28)/D32</f>
        <v>0</v>
      </c>
      <c r="E81" s="27">
        <f t="shared" si="64"/>
        <v>0</v>
      </c>
      <c r="F81" s="27">
        <f t="shared" si="64"/>
        <v>5.0757960287577938E-2</v>
      </c>
      <c r="G81" s="27">
        <f t="shared" si="64"/>
        <v>5.8630320475369424E-2</v>
      </c>
      <c r="H81" s="27">
        <f t="shared" si="64"/>
        <v>9.471447708098614E-2</v>
      </c>
      <c r="I81" s="27">
        <f t="shared" si="64"/>
        <v>0.11564619888166314</v>
      </c>
      <c r="J81" s="27">
        <f t="shared" si="64"/>
        <v>0.12770371949794362</v>
      </c>
      <c r="K81" s="27">
        <f t="shared" si="64"/>
        <v>0.17733412783224911</v>
      </c>
      <c r="L81" s="27">
        <f t="shared" si="64"/>
        <v>0</v>
      </c>
      <c r="M81" s="27">
        <f t="shared" si="64"/>
        <v>0</v>
      </c>
      <c r="N81" s="27">
        <f t="shared" si="64"/>
        <v>0</v>
      </c>
      <c r="O81" s="27">
        <f t="shared" si="64"/>
        <v>0</v>
      </c>
      <c r="P81" s="27">
        <f t="shared" si="64"/>
        <v>0</v>
      </c>
      <c r="Q81" s="27">
        <f t="shared" si="64"/>
        <v>0</v>
      </c>
      <c r="R81" s="27">
        <f t="shared" si="64"/>
        <v>0</v>
      </c>
      <c r="S81" s="27">
        <f t="shared" si="64"/>
        <v>0</v>
      </c>
      <c r="T81" s="27">
        <f t="shared" si="64"/>
        <v>0</v>
      </c>
      <c r="U81" s="27">
        <f t="shared" si="64"/>
        <v>1.158173395102581E-3</v>
      </c>
      <c r="V81" s="27">
        <f t="shared" si="64"/>
        <v>2.9580553352307189E-2</v>
      </c>
      <c r="W81" s="27">
        <f t="shared" si="64"/>
        <v>5.8534511267539092E-2</v>
      </c>
      <c r="X81" s="27">
        <f t="shared" si="64"/>
        <v>0.2872182596291013</v>
      </c>
      <c r="Y81" s="27">
        <f t="shared" si="64"/>
        <v>0.10360031720856464</v>
      </c>
      <c r="Z81" s="27">
        <f t="shared" si="64"/>
        <v>0</v>
      </c>
      <c r="AA81" s="27">
        <f t="shared" si="64"/>
        <v>7.0088959063426661E-3</v>
      </c>
      <c r="AB81" s="27">
        <f t="shared" si="64"/>
        <v>2.8369425052247765E-2</v>
      </c>
      <c r="AC81" s="27">
        <f t="shared" si="64"/>
        <v>5.4163454124903622E-2</v>
      </c>
      <c r="AD81" s="27">
        <f t="shared" si="64"/>
        <v>2.4081878386514148E-3</v>
      </c>
    </row>
    <row r="82" spans="1:30" x14ac:dyDescent="0.25">
      <c r="E82" s="2"/>
    </row>
    <row r="83" spans="1:30" x14ac:dyDescent="0.25">
      <c r="A83" s="2" t="s">
        <v>45</v>
      </c>
      <c r="B83" s="8">
        <f>B15/B44</f>
        <v>9.2047354174722624</v>
      </c>
      <c r="C83" s="8">
        <f t="shared" ref="C83:AD83" si="65">C15/C44</f>
        <v>10.94719510760908</v>
      </c>
      <c r="D83" s="8">
        <f t="shared" si="65"/>
        <v>7.7280457306180779</v>
      </c>
      <c r="E83" s="8">
        <f t="shared" si="65"/>
        <v>6.9436546237120123</v>
      </c>
      <c r="F83" s="8">
        <f t="shared" si="65"/>
        <v>8.336500715412555</v>
      </c>
      <c r="G83" s="8">
        <f t="shared" si="65"/>
        <v>9.959042950901388</v>
      </c>
      <c r="H83" s="8">
        <f t="shared" si="65"/>
        <v>2.8443262411347519</v>
      </c>
      <c r="I83" s="8">
        <f t="shared" si="65"/>
        <v>2.8661981451404808</v>
      </c>
      <c r="J83" s="8">
        <f t="shared" si="65"/>
        <v>2.7396140408341521</v>
      </c>
      <c r="K83" s="8">
        <f t="shared" si="65"/>
        <v>2.7023793127195095</v>
      </c>
      <c r="L83" s="8">
        <f t="shared" si="65"/>
        <v>3.7282914113544807</v>
      </c>
      <c r="M83" s="8">
        <f t="shared" si="65"/>
        <v>3.8110945249674963</v>
      </c>
      <c r="N83" s="8">
        <f t="shared" si="65"/>
        <v>3.3944653531104714</v>
      </c>
      <c r="O83" s="8">
        <f t="shared" si="65"/>
        <v>2.8960909453530115</v>
      </c>
      <c r="P83" s="8">
        <f t="shared" si="65"/>
        <v>2.4005524861878453</v>
      </c>
      <c r="Q83" s="8">
        <f t="shared" si="65"/>
        <v>1.9261450059151597</v>
      </c>
      <c r="R83" s="8">
        <f t="shared" si="65"/>
        <v>1.1651932490684591</v>
      </c>
      <c r="S83" s="8">
        <f t="shared" si="65"/>
        <v>1.2627154266498528</v>
      </c>
      <c r="T83" s="8">
        <f t="shared" si="65"/>
        <v>1.167820956778248</v>
      </c>
      <c r="U83" s="8">
        <f t="shared" si="65"/>
        <v>0.88458011266867553</v>
      </c>
      <c r="V83" s="8">
        <f t="shared" si="65"/>
        <v>0.79951265737105726</v>
      </c>
      <c r="W83" s="8">
        <f t="shared" si="65"/>
        <v>0.67832486648430379</v>
      </c>
      <c r="X83" s="8">
        <f t="shared" si="65"/>
        <v>1.1265350877192983</v>
      </c>
      <c r="Y83" s="8">
        <f t="shared" si="65"/>
        <v>1.4659774726122512</v>
      </c>
      <c r="Z83" s="8">
        <f t="shared" si="65"/>
        <v>1.631545741324921</v>
      </c>
      <c r="AA83" s="8">
        <f t="shared" si="65"/>
        <v>1.3759570605414793</v>
      </c>
      <c r="AB83" s="8">
        <f t="shared" si="65"/>
        <v>1.1319615678938866</v>
      </c>
      <c r="AC83" s="8">
        <f t="shared" si="65"/>
        <v>0.98575107296137343</v>
      </c>
      <c r="AD83" s="8">
        <f t="shared" si="65"/>
        <v>0.92265374825519342</v>
      </c>
    </row>
    <row r="84" spans="1:30" x14ac:dyDescent="0.25">
      <c r="A84" s="2" t="s">
        <v>46</v>
      </c>
      <c r="B84" s="6">
        <f>(B39+B46+B51)/(B39+B46+B51+B61)</f>
        <v>0.29920375183990477</v>
      </c>
      <c r="C84" s="6">
        <f t="shared" ref="C84:AD84" si="66">(C39+C46+C51)/(C39+C46+C51+C61)</f>
        <v>0.11650168795256385</v>
      </c>
      <c r="D84" s="6">
        <f t="shared" si="66"/>
        <v>0.18041782552632948</v>
      </c>
      <c r="E84" s="6">
        <f t="shared" si="66"/>
        <v>0.18534207350261495</v>
      </c>
      <c r="F84" s="6">
        <f t="shared" si="66"/>
        <v>0.16180382270470506</v>
      </c>
      <c r="G84" s="6">
        <f t="shared" si="66"/>
        <v>0.1649930738872481</v>
      </c>
      <c r="H84" s="6">
        <f t="shared" si="66"/>
        <v>0.20172338027092607</v>
      </c>
      <c r="I84" s="6">
        <f t="shared" si="66"/>
        <v>0.18655474941964539</v>
      </c>
      <c r="J84" s="6">
        <f t="shared" si="66"/>
        <v>0.17781435392851974</v>
      </c>
      <c r="K84" s="6">
        <f t="shared" si="66"/>
        <v>0.20647577709325118</v>
      </c>
      <c r="L84" s="6">
        <f t="shared" si="66"/>
        <v>0</v>
      </c>
      <c r="M84" s="6">
        <f>(M39+M46+M51)/(M39+M46+M51+M61)</f>
        <v>0</v>
      </c>
      <c r="N84" s="6">
        <f t="shared" si="66"/>
        <v>0</v>
      </c>
      <c r="O84" s="6">
        <f t="shared" si="66"/>
        <v>0</v>
      </c>
      <c r="P84" s="6">
        <f t="shared" si="66"/>
        <v>0</v>
      </c>
      <c r="Q84" s="6">
        <f t="shared" si="66"/>
        <v>0.15256493136099175</v>
      </c>
      <c r="R84" s="6">
        <f t="shared" si="66"/>
        <v>0.19864986073738375</v>
      </c>
      <c r="S84" s="6">
        <f t="shared" si="66"/>
        <v>0.23128568407697186</v>
      </c>
      <c r="T84" s="6">
        <f t="shared" si="66"/>
        <v>0.3062571563278777</v>
      </c>
      <c r="U84" s="6">
        <f t="shared" si="66"/>
        <v>0.20843901314272539</v>
      </c>
      <c r="V84" s="6">
        <f t="shared" si="66"/>
        <v>0.27892164123833507</v>
      </c>
      <c r="W84" s="6">
        <f t="shared" si="66"/>
        <v>0.33271059782608697</v>
      </c>
      <c r="X84" s="6">
        <f t="shared" si="66"/>
        <v>0</v>
      </c>
      <c r="Y84" s="6">
        <f t="shared" si="66"/>
        <v>0</v>
      </c>
      <c r="Z84" s="6">
        <f t="shared" si="66"/>
        <v>0</v>
      </c>
      <c r="AA84" s="6">
        <f t="shared" si="66"/>
        <v>0</v>
      </c>
      <c r="AB84" s="6">
        <f t="shared" si="66"/>
        <v>0</v>
      </c>
      <c r="AC84" s="6">
        <f t="shared" si="66"/>
        <v>0.13083627308570242</v>
      </c>
      <c r="AD84" s="6">
        <f t="shared" si="66"/>
        <v>0.21677730838865419</v>
      </c>
    </row>
    <row r="85" spans="1:30" x14ac:dyDescent="0.25">
      <c r="E85" s="2"/>
      <c r="O85" s="16"/>
    </row>
    <row r="86" spans="1:30" x14ac:dyDescent="0.25">
      <c r="E86" s="2"/>
      <c r="G86" s="16"/>
    </row>
    <row r="87" spans="1:30" x14ac:dyDescent="0.25">
      <c r="E87" s="2"/>
      <c r="G87" s="16"/>
    </row>
    <row r="88" spans="1:30" x14ac:dyDescent="0.25">
      <c r="E88" s="2"/>
      <c r="G88" s="16"/>
    </row>
    <row r="89" spans="1:30" x14ac:dyDescent="0.25">
      <c r="E89" s="2"/>
      <c r="G89" s="16"/>
    </row>
    <row r="90" spans="1:30" x14ac:dyDescent="0.25">
      <c r="E90" s="2"/>
      <c r="G90" s="16"/>
    </row>
    <row r="91" spans="1:30" x14ac:dyDescent="0.25">
      <c r="E91" s="2"/>
      <c r="F91" s="16"/>
    </row>
    <row r="92" spans="1:30" x14ac:dyDescent="0.25">
      <c r="E92" s="2"/>
      <c r="F92" s="16"/>
    </row>
    <row r="93" spans="1:30" x14ac:dyDescent="0.25">
      <c r="E93" s="2"/>
      <c r="F93" s="16"/>
    </row>
    <row r="94" spans="1:30" x14ac:dyDescent="0.25">
      <c r="E94" s="2"/>
      <c r="F94" s="16"/>
    </row>
    <row r="95" spans="1:30" x14ac:dyDescent="0.25">
      <c r="E95" s="2"/>
      <c r="F95" s="16"/>
    </row>
  </sheetData>
  <mergeCells count="42">
    <mergeCell ref="AC29:AC30"/>
    <mergeCell ref="AC40:AC43"/>
    <mergeCell ref="AD29:AD30"/>
    <mergeCell ref="AD40:AD43"/>
    <mergeCell ref="Z29:Z30"/>
    <mergeCell ref="Z40:Z43"/>
    <mergeCell ref="AA29:AA30"/>
    <mergeCell ref="AA40:AA43"/>
    <mergeCell ref="AB29:AB30"/>
    <mergeCell ref="AB40:AB43"/>
    <mergeCell ref="J29:J30"/>
    <mergeCell ref="I29:I30"/>
    <mergeCell ref="H29:H30"/>
    <mergeCell ref="C29:C30"/>
    <mergeCell ref="O29:O30"/>
    <mergeCell ref="N29:N30"/>
    <mergeCell ref="M29:M30"/>
    <mergeCell ref="L29:L30"/>
    <mergeCell ref="K29:K30"/>
    <mergeCell ref="T29:T30"/>
    <mergeCell ref="S29:S30"/>
    <mergeCell ref="R29:R30"/>
    <mergeCell ref="Q29:Q30"/>
    <mergeCell ref="P29:P30"/>
    <mergeCell ref="Y29:Y30"/>
    <mergeCell ref="X29:X30"/>
    <mergeCell ref="W29:W30"/>
    <mergeCell ref="V29:V30"/>
    <mergeCell ref="U29:U30"/>
    <mergeCell ref="T40:T43"/>
    <mergeCell ref="Y40:Y43"/>
    <mergeCell ref="X40:X43"/>
    <mergeCell ref="W40:W43"/>
    <mergeCell ref="V40:V43"/>
    <mergeCell ref="U40:U43"/>
    <mergeCell ref="M40:M43"/>
    <mergeCell ref="S40:S43"/>
    <mergeCell ref="R40:R43"/>
    <mergeCell ref="Q40:Q43"/>
    <mergeCell ref="P40:P43"/>
    <mergeCell ref="O40:O43"/>
    <mergeCell ref="N40:N43"/>
  </mergeCells>
  <pageMargins left="0.7" right="0.7" top="0.75" bottom="0.75" header="0.3" footer="0.3"/>
  <pageSetup orientation="portrait" r:id="rId1"/>
  <ignoredErrors>
    <ignoredError sqref="B81:C81 D81:AD8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AE66"/>
  <sheetViews>
    <sheetView zoomScaleNormal="100" workbookViewId="0"/>
  </sheetViews>
  <sheetFormatPr baseColWidth="10" defaultColWidth="8.83203125" defaultRowHeight="19" x14ac:dyDescent="0.25"/>
  <cols>
    <col min="1" max="1" width="73.1640625" style="2" bestFit="1" customWidth="1"/>
    <col min="2" max="2" width="15" style="2" bestFit="1" customWidth="1"/>
    <col min="3" max="3" width="14.33203125" style="2" bestFit="1" customWidth="1"/>
    <col min="4" max="4" width="13.1640625" style="2" bestFit="1" customWidth="1"/>
    <col min="5" max="5" width="13.83203125" style="16" customWidth="1"/>
    <col min="6" max="7" width="13.83203125" style="2" customWidth="1"/>
    <col min="8" max="22" width="13.1640625" style="2" bestFit="1" customWidth="1"/>
    <col min="23" max="23" width="13.83203125" style="2" customWidth="1"/>
    <col min="24" max="31" width="13.1640625" style="2" bestFit="1" customWidth="1"/>
    <col min="32" max="16384" width="8.83203125" style="2"/>
  </cols>
  <sheetData>
    <row r="1" spans="1:31" ht="24" x14ac:dyDescent="0.3">
      <c r="A1" s="12" t="s">
        <v>242</v>
      </c>
      <c r="B1" s="4"/>
      <c r="C1" s="4"/>
      <c r="D1" s="4"/>
    </row>
    <row r="2" spans="1:31" x14ac:dyDescent="0.25">
      <c r="A2" s="14" t="s">
        <v>168</v>
      </c>
      <c r="B2" s="14"/>
      <c r="C2" s="15"/>
      <c r="D2" s="15"/>
    </row>
    <row r="3" spans="1:31" x14ac:dyDescent="0.25">
      <c r="A3" s="36"/>
      <c r="B3" s="87" t="s">
        <v>5</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spans="1:31" s="4" customFormat="1" x14ac:dyDescent="0.25">
      <c r="A4" s="1"/>
      <c r="B4" s="17">
        <v>44834</v>
      </c>
      <c r="C4" s="17">
        <v>44469</v>
      </c>
      <c r="D4" s="17">
        <v>44104</v>
      </c>
      <c r="E4" s="17">
        <v>43738</v>
      </c>
      <c r="F4" s="17">
        <v>43373</v>
      </c>
      <c r="G4" s="17">
        <v>43008</v>
      </c>
      <c r="H4" s="17">
        <v>42643</v>
      </c>
      <c r="I4" s="17">
        <v>42277</v>
      </c>
      <c r="J4" s="17">
        <v>41912</v>
      </c>
      <c r="K4" s="17">
        <v>41547</v>
      </c>
      <c r="L4" s="17">
        <v>41182</v>
      </c>
      <c r="M4" s="17">
        <v>40816</v>
      </c>
      <c r="N4" s="17">
        <v>40451</v>
      </c>
      <c r="O4" s="18">
        <v>40086</v>
      </c>
      <c r="P4" s="17">
        <v>39721</v>
      </c>
      <c r="Q4" s="17">
        <v>39355</v>
      </c>
      <c r="R4" s="17">
        <v>38990</v>
      </c>
      <c r="S4" s="17">
        <v>38625</v>
      </c>
      <c r="T4" s="17">
        <v>38260</v>
      </c>
      <c r="U4" s="17">
        <v>37894</v>
      </c>
      <c r="V4" s="17">
        <v>37529</v>
      </c>
      <c r="W4" s="17">
        <v>37164</v>
      </c>
      <c r="X4" s="17">
        <v>36799</v>
      </c>
      <c r="Y4" s="17">
        <v>36433</v>
      </c>
      <c r="Z4" s="17">
        <v>36068</v>
      </c>
      <c r="AA4" s="17">
        <v>35703</v>
      </c>
      <c r="AB4" s="17">
        <v>35338</v>
      </c>
      <c r="AC4" s="17">
        <v>34972</v>
      </c>
      <c r="AD4" s="17">
        <v>34607</v>
      </c>
      <c r="AE4" s="17">
        <v>34242</v>
      </c>
    </row>
    <row r="5" spans="1:31" x14ac:dyDescent="0.25">
      <c r="A5" s="4" t="s">
        <v>13</v>
      </c>
      <c r="B5" s="4"/>
      <c r="C5" s="4"/>
      <c r="D5" s="4"/>
      <c r="E5" s="4"/>
      <c r="F5" s="4"/>
      <c r="G5" s="4"/>
      <c r="H5" s="4"/>
      <c r="I5" s="4"/>
      <c r="J5" s="4"/>
      <c r="K5" s="4"/>
      <c r="L5" s="4"/>
      <c r="O5" s="16"/>
      <c r="P5" s="16"/>
      <c r="Q5" s="16"/>
      <c r="R5" s="16"/>
      <c r="S5" s="16"/>
      <c r="T5" s="5"/>
      <c r="U5" s="5"/>
      <c r="V5" s="5"/>
      <c r="W5" s="5"/>
      <c r="X5" s="5"/>
      <c r="Y5" s="5"/>
      <c r="Z5" s="5"/>
      <c r="AA5" s="5"/>
      <c r="AB5" s="5"/>
      <c r="AC5" s="5"/>
      <c r="AD5" s="5"/>
      <c r="AE5" s="5"/>
    </row>
    <row r="6" spans="1:31" x14ac:dyDescent="0.25">
      <c r="A6" s="2" t="s">
        <v>14</v>
      </c>
      <c r="B6" s="37">
        <v>8591000</v>
      </c>
      <c r="C6" s="37">
        <v>8171000</v>
      </c>
      <c r="D6" s="37">
        <v>7104000</v>
      </c>
      <c r="E6" s="37">
        <v>9132000</v>
      </c>
      <c r="F6" s="37">
        <v>9112000</v>
      </c>
      <c r="G6" s="37">
        <v>9104000</v>
      </c>
      <c r="H6" s="37">
        <v>9854000</v>
      </c>
      <c r="I6" s="37">
        <v>10502000</v>
      </c>
      <c r="J6" s="37">
        <v>11435000</v>
      </c>
      <c r="K6" s="5">
        <v>14472000</v>
      </c>
      <c r="L6" s="5">
        <v>19221000</v>
      </c>
      <c r="M6" s="38">
        <v>21337000</v>
      </c>
      <c r="N6" s="16">
        <v>23185000</v>
      </c>
      <c r="O6" s="16">
        <v>23586000</v>
      </c>
      <c r="P6" s="16">
        <v>23771000</v>
      </c>
      <c r="Q6" s="16">
        <v>19004000</v>
      </c>
      <c r="R6" s="16">
        <v>17107000</v>
      </c>
      <c r="S6" s="16">
        <v>16475000</v>
      </c>
      <c r="T6" s="5">
        <v>16049000</v>
      </c>
      <c r="U6" s="5">
        <v>16969000</v>
      </c>
      <c r="V6" s="5">
        <v>17359000</v>
      </c>
      <c r="W6" s="5">
        <v>18868000</v>
      </c>
      <c r="X6" s="5">
        <v>19992000</v>
      </c>
      <c r="Y6" s="5">
        <v>20267000</v>
      </c>
      <c r="Z6" s="5">
        <v>21109000</v>
      </c>
      <c r="AA6" s="5">
        <v>21454000</v>
      </c>
      <c r="AB6" s="5">
        <v>21423000</v>
      </c>
      <c r="AC6" s="5">
        <v>20254000</v>
      </c>
      <c r="AD6" s="5">
        <v>18801000</v>
      </c>
      <c r="AE6" s="5">
        <v>17364000</v>
      </c>
    </row>
    <row r="7" spans="1:31" x14ac:dyDescent="0.25">
      <c r="A7" s="2" t="s">
        <v>15</v>
      </c>
      <c r="B7" s="37">
        <v>4394000</v>
      </c>
      <c r="C7" s="37">
        <v>4576000</v>
      </c>
      <c r="D7" s="37">
        <v>5090000</v>
      </c>
      <c r="E7" s="37">
        <v>5249000</v>
      </c>
      <c r="F7" s="37">
        <v>5401000</v>
      </c>
      <c r="G7" s="37">
        <v>5654000</v>
      </c>
      <c r="H7" s="37">
        <v>5912000</v>
      </c>
      <c r="I7" s="37">
        <v>5915000</v>
      </c>
      <c r="J7" s="37">
        <v>6038000</v>
      </c>
      <c r="K7" s="5">
        <v>6346000</v>
      </c>
      <c r="L7" s="5">
        <v>6530000</v>
      </c>
      <c r="M7" s="38">
        <v>6767000</v>
      </c>
      <c r="N7" s="38">
        <v>7071000</v>
      </c>
      <c r="O7" s="38">
        <v>7831000</v>
      </c>
      <c r="P7" s="38">
        <v>8538000</v>
      </c>
      <c r="Q7" s="38">
        <v>8910000</v>
      </c>
      <c r="R7" s="38">
        <v>9142000</v>
      </c>
      <c r="S7" s="38">
        <v>9588000</v>
      </c>
      <c r="T7" s="5">
        <v>10149000</v>
      </c>
      <c r="U7" s="5">
        <v>10375000</v>
      </c>
      <c r="V7" s="5">
        <v>11044000</v>
      </c>
      <c r="W7" s="5">
        <v>11346000</v>
      </c>
      <c r="X7" s="5">
        <v>11651000</v>
      </c>
      <c r="Y7" s="5">
        <v>11675000</v>
      </c>
      <c r="Z7" s="5">
        <v>11449000</v>
      </c>
      <c r="AA7" s="5">
        <v>11506000</v>
      </c>
      <c r="AB7" s="5">
        <v>10951000</v>
      </c>
      <c r="AC7" s="5">
        <v>10686000</v>
      </c>
      <c r="AD7" s="5">
        <v>10031000</v>
      </c>
      <c r="AE7" s="5">
        <v>9413000</v>
      </c>
    </row>
    <row r="8" spans="1:31" x14ac:dyDescent="0.25">
      <c r="A8" s="2" t="s">
        <v>204</v>
      </c>
      <c r="B8" s="37">
        <v>2937000</v>
      </c>
      <c r="C8" s="37">
        <v>2684000</v>
      </c>
      <c r="D8" s="37">
        <v>2501000</v>
      </c>
      <c r="E8" s="37">
        <v>2712000</v>
      </c>
      <c r="F8" s="37">
        <v>2659000</v>
      </c>
      <c r="G8" s="37">
        <v>2812000</v>
      </c>
      <c r="H8" s="37">
        <v>2651000</v>
      </c>
      <c r="I8" s="37">
        <v>2703000</v>
      </c>
      <c r="J8" s="37">
        <v>2800000</v>
      </c>
      <c r="K8" s="5">
        <v>3012000</v>
      </c>
      <c r="L8" s="5">
        <v>3205000</v>
      </c>
      <c r="M8" s="38">
        <v>3428000</v>
      </c>
      <c r="N8" s="16">
        <v>3987000</v>
      </c>
      <c r="O8" s="16">
        <v>4064000</v>
      </c>
      <c r="P8" s="16">
        <v>3519000</v>
      </c>
      <c r="Q8" s="16">
        <v>3279000</v>
      </c>
      <c r="R8" s="16">
        <v>2996000</v>
      </c>
      <c r="S8" s="16">
        <v>2976000</v>
      </c>
      <c r="T8" s="5">
        <v>3002000</v>
      </c>
      <c r="U8" s="5">
        <v>2906000</v>
      </c>
      <c r="V8" s="5">
        <v>3137000</v>
      </c>
      <c r="W8" s="5">
        <v>2955000</v>
      </c>
      <c r="X8" s="5">
        <v>3373000</v>
      </c>
      <c r="Y8" s="5">
        <v>3180000</v>
      </c>
      <c r="Z8" s="5">
        <v>3547000</v>
      </c>
      <c r="AA8" s="5">
        <v>3436000</v>
      </c>
      <c r="AB8" s="5">
        <v>3595000</v>
      </c>
      <c r="AC8" s="5">
        <v>3638000</v>
      </c>
      <c r="AD8" s="5">
        <v>4502000</v>
      </c>
      <c r="AE8" s="5">
        <v>4546000</v>
      </c>
    </row>
    <row r="9" spans="1:31" x14ac:dyDescent="0.25">
      <c r="A9" s="2" t="s">
        <v>122</v>
      </c>
      <c r="B9" s="37">
        <v>19192000</v>
      </c>
      <c r="C9" s="37">
        <v>21044000</v>
      </c>
      <c r="D9" s="37">
        <v>21647000</v>
      </c>
      <c r="E9" s="37">
        <v>20179000</v>
      </c>
      <c r="F9" s="37">
        <v>17225000</v>
      </c>
      <c r="G9" s="37">
        <v>16037000</v>
      </c>
      <c r="H9" s="37">
        <v>14758000</v>
      </c>
      <c r="I9" s="37">
        <v>13984000</v>
      </c>
      <c r="J9" s="37">
        <v>12987000</v>
      </c>
      <c r="K9" s="5">
        <v>9942000</v>
      </c>
      <c r="L9" s="5">
        <v>2205000</v>
      </c>
      <c r="M9" s="86">
        <v>2981000</v>
      </c>
      <c r="N9" s="79">
        <v>3337000</v>
      </c>
      <c r="O9" s="79">
        <v>4943000</v>
      </c>
      <c r="P9" s="79">
        <v>4777000</v>
      </c>
      <c r="Q9" s="79">
        <v>3920000</v>
      </c>
      <c r="R9" s="79">
        <v>3128000</v>
      </c>
      <c r="S9" s="79">
        <v>4233000</v>
      </c>
      <c r="T9" s="82">
        <v>4662000</v>
      </c>
      <c r="U9" s="82">
        <v>3979000</v>
      </c>
      <c r="V9" s="82">
        <v>2491000</v>
      </c>
      <c r="W9" s="82">
        <v>2055000</v>
      </c>
      <c r="X9" s="82">
        <v>2328000</v>
      </c>
      <c r="Y9" s="82">
        <v>1213000</v>
      </c>
      <c r="Z9" s="82">
        <v>0</v>
      </c>
      <c r="AA9" s="82">
        <v>0</v>
      </c>
      <c r="AB9" s="82">
        <v>0</v>
      </c>
      <c r="AC9" s="82">
        <v>0</v>
      </c>
      <c r="AD9" s="82">
        <v>0</v>
      </c>
      <c r="AE9" s="82">
        <v>0</v>
      </c>
    </row>
    <row r="10" spans="1:31" x14ac:dyDescent="0.25">
      <c r="A10" s="2" t="s">
        <v>123</v>
      </c>
      <c r="B10" s="37">
        <v>11865000</v>
      </c>
      <c r="C10" s="37">
        <v>6319000</v>
      </c>
      <c r="D10" s="37">
        <v>7718000</v>
      </c>
      <c r="E10" s="37">
        <v>5539000</v>
      </c>
      <c r="F10" s="37">
        <v>2832000</v>
      </c>
      <c r="G10" s="37">
        <v>4476000</v>
      </c>
      <c r="H10" s="37">
        <v>4085000</v>
      </c>
      <c r="I10" s="37">
        <v>4704000</v>
      </c>
      <c r="J10" s="37">
        <v>4002000</v>
      </c>
      <c r="K10" s="5">
        <v>3406000</v>
      </c>
      <c r="L10" s="5">
        <v>713000</v>
      </c>
      <c r="M10" s="86"/>
      <c r="N10" s="79"/>
      <c r="O10" s="79"/>
      <c r="P10" s="79"/>
      <c r="Q10" s="79"/>
      <c r="R10" s="79"/>
      <c r="S10" s="79"/>
      <c r="T10" s="82"/>
      <c r="U10" s="82"/>
      <c r="V10" s="82"/>
      <c r="W10" s="82"/>
      <c r="X10" s="82"/>
      <c r="Y10" s="82"/>
      <c r="Z10" s="82"/>
      <c r="AA10" s="82"/>
      <c r="AB10" s="82"/>
      <c r="AC10" s="82"/>
      <c r="AD10" s="82"/>
      <c r="AE10" s="82"/>
    </row>
    <row r="11" spans="1:31" x14ac:dyDescent="0.25">
      <c r="A11" s="2" t="s">
        <v>124</v>
      </c>
      <c r="B11" s="37">
        <v>7030000</v>
      </c>
      <c r="C11" s="37">
        <v>7131000</v>
      </c>
      <c r="D11" s="37">
        <v>5882000</v>
      </c>
      <c r="E11" s="37">
        <v>5844000</v>
      </c>
      <c r="F11" s="37">
        <v>3474000</v>
      </c>
      <c r="G11" s="37">
        <v>3301000</v>
      </c>
      <c r="H11" s="37">
        <v>4352000</v>
      </c>
      <c r="I11" s="37">
        <v>6170000</v>
      </c>
      <c r="J11" s="37">
        <v>6161000</v>
      </c>
      <c r="K11" s="5">
        <v>498000</v>
      </c>
      <c r="L11" s="5">
        <v>0</v>
      </c>
      <c r="M11" s="86"/>
      <c r="N11" s="79"/>
      <c r="O11" s="79"/>
      <c r="P11" s="79"/>
      <c r="Q11" s="79"/>
      <c r="R11" s="79"/>
      <c r="S11" s="79"/>
      <c r="T11" s="82"/>
      <c r="U11" s="82"/>
      <c r="V11" s="82"/>
      <c r="W11" s="82"/>
      <c r="X11" s="82"/>
      <c r="Y11" s="82"/>
      <c r="Z11" s="82"/>
      <c r="AA11" s="82"/>
      <c r="AB11" s="82"/>
      <c r="AC11" s="82"/>
      <c r="AD11" s="82"/>
      <c r="AE11" s="82"/>
    </row>
    <row r="12" spans="1:31" x14ac:dyDescent="0.25">
      <c r="A12" s="2" t="s">
        <v>51</v>
      </c>
      <c r="B12" s="37">
        <v>0</v>
      </c>
      <c r="C12" s="37">
        <v>0</v>
      </c>
      <c r="D12" s="37">
        <v>0</v>
      </c>
      <c r="E12" s="37">
        <v>0</v>
      </c>
      <c r="F12" s="37">
        <v>0</v>
      </c>
      <c r="G12" s="37">
        <v>0</v>
      </c>
      <c r="H12" s="37">
        <v>0</v>
      </c>
      <c r="I12" s="37">
        <v>0</v>
      </c>
      <c r="J12" s="37">
        <v>0</v>
      </c>
      <c r="K12" s="5">
        <v>0</v>
      </c>
      <c r="L12" s="5">
        <v>0</v>
      </c>
      <c r="M12" s="38">
        <v>0</v>
      </c>
      <c r="N12" s="16">
        <v>0</v>
      </c>
      <c r="O12" s="16">
        <v>0</v>
      </c>
      <c r="P12" s="16">
        <v>0</v>
      </c>
      <c r="Q12" s="16">
        <v>0</v>
      </c>
      <c r="R12" s="16">
        <v>0</v>
      </c>
      <c r="S12" s="16">
        <v>0</v>
      </c>
      <c r="T12" s="5">
        <v>0</v>
      </c>
      <c r="U12" s="5">
        <v>0</v>
      </c>
      <c r="V12" s="5">
        <v>274000</v>
      </c>
      <c r="W12" s="5">
        <v>0</v>
      </c>
      <c r="X12" s="5">
        <v>0</v>
      </c>
      <c r="Y12" s="5">
        <v>0</v>
      </c>
      <c r="Z12" s="5">
        <v>0</v>
      </c>
      <c r="AA12" s="5">
        <v>0</v>
      </c>
      <c r="AB12" s="5">
        <v>0</v>
      </c>
      <c r="AC12" s="5">
        <v>0</v>
      </c>
      <c r="AD12" s="5">
        <v>0</v>
      </c>
      <c r="AE12" s="5">
        <v>0</v>
      </c>
    </row>
    <row r="13" spans="1:31" x14ac:dyDescent="0.25">
      <c r="A13" s="4" t="s">
        <v>54</v>
      </c>
      <c r="B13" s="20">
        <f t="shared" ref="B13" si="0">SUM(B6:B12)</f>
        <v>54009000</v>
      </c>
      <c r="C13" s="20">
        <f t="shared" ref="C13" si="1">SUM(C6:C12)</f>
        <v>49925000</v>
      </c>
      <c r="D13" s="20">
        <f t="shared" ref="D13" si="2">SUM(D6:D12)</f>
        <v>49942000</v>
      </c>
      <c r="E13" s="20">
        <f t="shared" ref="E13" si="3">SUM(E6:E12)</f>
        <v>48655000</v>
      </c>
      <c r="F13" s="20">
        <f t="shared" ref="F13:G13" si="4">SUM(F6:F12)</f>
        <v>40703000</v>
      </c>
      <c r="G13" s="20">
        <f t="shared" si="4"/>
        <v>41384000</v>
      </c>
      <c r="H13" s="20">
        <f t="shared" ref="H13:Y13" si="5">SUM(H6:H12)</f>
        <v>41612000</v>
      </c>
      <c r="I13" s="20">
        <f t="shared" si="5"/>
        <v>43978000</v>
      </c>
      <c r="J13" s="20">
        <f t="shared" si="5"/>
        <v>43423000</v>
      </c>
      <c r="K13" s="20">
        <f t="shared" si="5"/>
        <v>37676000</v>
      </c>
      <c r="L13" s="20">
        <f t="shared" si="5"/>
        <v>31874000</v>
      </c>
      <c r="M13" s="20">
        <f t="shared" si="5"/>
        <v>34513000</v>
      </c>
      <c r="N13" s="20">
        <f t="shared" si="5"/>
        <v>37580000</v>
      </c>
      <c r="O13" s="20">
        <f t="shared" si="5"/>
        <v>40424000</v>
      </c>
      <c r="P13" s="20">
        <f t="shared" si="5"/>
        <v>40605000</v>
      </c>
      <c r="Q13" s="20">
        <f t="shared" si="5"/>
        <v>35113000</v>
      </c>
      <c r="R13" s="20">
        <f t="shared" si="5"/>
        <v>32373000</v>
      </c>
      <c r="S13" s="20">
        <f t="shared" si="5"/>
        <v>33272000</v>
      </c>
      <c r="T13" s="20">
        <f t="shared" si="5"/>
        <v>33862000</v>
      </c>
      <c r="U13" s="20">
        <f t="shared" si="5"/>
        <v>34229000</v>
      </c>
      <c r="V13" s="20">
        <f t="shared" si="5"/>
        <v>34305000</v>
      </c>
      <c r="W13" s="20">
        <f t="shared" si="5"/>
        <v>35224000</v>
      </c>
      <c r="X13" s="20">
        <f t="shared" si="5"/>
        <v>37344000</v>
      </c>
      <c r="Y13" s="20">
        <f t="shared" si="5"/>
        <v>36335000</v>
      </c>
      <c r="Z13" s="20">
        <f t="shared" ref="Z13:AD13" si="6">SUM(Z6:Z12)</f>
        <v>36105000</v>
      </c>
      <c r="AA13" s="20">
        <f t="shared" si="6"/>
        <v>36396000</v>
      </c>
      <c r="AB13" s="20">
        <f t="shared" si="6"/>
        <v>35969000</v>
      </c>
      <c r="AC13" s="20">
        <f t="shared" si="6"/>
        <v>34578000</v>
      </c>
      <c r="AD13" s="20">
        <f t="shared" si="6"/>
        <v>33334000</v>
      </c>
      <c r="AE13" s="20">
        <f t="shared" ref="AE13" si="7">SUM(AE6:AE12)</f>
        <v>31323000</v>
      </c>
    </row>
    <row r="14" spans="1:31" x14ac:dyDescent="0.25">
      <c r="A14" s="4" t="s">
        <v>6</v>
      </c>
      <c r="B14" s="39"/>
      <c r="C14" s="39"/>
      <c r="D14" s="39"/>
      <c r="E14" s="39"/>
      <c r="F14" s="39"/>
      <c r="G14" s="39"/>
      <c r="H14" s="39"/>
      <c r="I14" s="39"/>
      <c r="J14" s="39"/>
      <c r="K14" s="11"/>
      <c r="L14" s="11"/>
      <c r="M14" s="38"/>
      <c r="N14" s="16"/>
      <c r="O14" s="16"/>
      <c r="P14" s="16"/>
      <c r="Q14" s="16"/>
      <c r="R14" s="16"/>
      <c r="S14" s="16"/>
      <c r="T14" s="5"/>
      <c r="U14" s="5"/>
      <c r="V14" s="5"/>
      <c r="W14" s="5"/>
      <c r="X14" s="5"/>
      <c r="Y14" s="5"/>
      <c r="Z14" s="5"/>
      <c r="AA14" s="5"/>
      <c r="AB14" s="5"/>
      <c r="AC14" s="5"/>
      <c r="AD14" s="5"/>
      <c r="AE14" s="5"/>
    </row>
    <row r="15" spans="1:31" x14ac:dyDescent="0.25">
      <c r="A15" s="2" t="s">
        <v>17</v>
      </c>
      <c r="B15" s="37">
        <v>36935000</v>
      </c>
      <c r="C15" s="37">
        <v>34230000</v>
      </c>
      <c r="D15" s="37">
        <v>37802000</v>
      </c>
      <c r="E15" s="37">
        <v>35014000</v>
      </c>
      <c r="F15" s="37">
        <v>33832000</v>
      </c>
      <c r="G15" s="37">
        <v>31749000</v>
      </c>
      <c r="H15" s="37">
        <v>27381000</v>
      </c>
      <c r="I15" s="37">
        <v>26010000</v>
      </c>
      <c r="J15" s="37">
        <v>25262000</v>
      </c>
      <c r="K15" s="5">
        <v>19236000</v>
      </c>
      <c r="L15" s="5">
        <v>13592000</v>
      </c>
      <c r="M15" s="38">
        <v>13473000</v>
      </c>
      <c r="N15" s="16">
        <v>16003000</v>
      </c>
      <c r="O15" s="16">
        <v>16897000</v>
      </c>
      <c r="P15" s="16">
        <v>17820000</v>
      </c>
      <c r="Q15" s="16">
        <v>17471000</v>
      </c>
      <c r="R15" s="16">
        <v>16490000</v>
      </c>
      <c r="S15" s="16">
        <v>17078000</v>
      </c>
      <c r="T15" s="5">
        <v>16488000</v>
      </c>
      <c r="U15" s="5">
        <v>16511000</v>
      </c>
      <c r="V15" s="5">
        <v>17239000</v>
      </c>
      <c r="W15" s="5">
        <v>17743000</v>
      </c>
      <c r="X15" s="5">
        <v>17598000</v>
      </c>
      <c r="Y15" s="5">
        <v>16461000</v>
      </c>
      <c r="Z15" s="5">
        <v>15551000</v>
      </c>
      <c r="AA15" s="5">
        <v>14749000</v>
      </c>
      <c r="AB15" s="5">
        <v>14438000</v>
      </c>
      <c r="AC15" s="5">
        <v>14202000</v>
      </c>
      <c r="AD15" s="5">
        <v>13539000</v>
      </c>
      <c r="AE15" s="5">
        <v>13631000</v>
      </c>
    </row>
    <row r="16" spans="1:31" x14ac:dyDescent="0.25">
      <c r="A16" s="2" t="s">
        <v>163</v>
      </c>
      <c r="B16" s="37">
        <v>1245000</v>
      </c>
      <c r="C16" s="37">
        <v>1835000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row>
    <row r="17" spans="1:31" x14ac:dyDescent="0.25">
      <c r="A17" s="2" t="s">
        <v>205</v>
      </c>
      <c r="B17" s="37">
        <v>905000</v>
      </c>
      <c r="C17" s="37">
        <v>536000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row>
    <row r="18" spans="1:31" x14ac:dyDescent="0.25">
      <c r="A18" s="2" t="s">
        <v>18</v>
      </c>
      <c r="B18" s="37">
        <v>739000</v>
      </c>
      <c r="C18" s="37">
        <v>625000</v>
      </c>
      <c r="D18" s="37">
        <v>699000</v>
      </c>
      <c r="E18" s="37">
        <v>727000</v>
      </c>
      <c r="F18" s="37">
        <v>780000</v>
      </c>
      <c r="G18" s="37">
        <v>877000</v>
      </c>
      <c r="H18" s="37">
        <v>912000</v>
      </c>
      <c r="I18" s="37">
        <v>1225000</v>
      </c>
      <c r="J18" s="37">
        <v>1221000</v>
      </c>
      <c r="K18" s="5">
        <v>1307000</v>
      </c>
      <c r="L18" s="5">
        <v>1321000</v>
      </c>
      <c r="M18" s="38">
        <v>1382000</v>
      </c>
      <c r="N18" s="16">
        <v>1479000</v>
      </c>
      <c r="O18" s="16">
        <v>1830000</v>
      </c>
      <c r="P18" s="16">
        <v>2082000</v>
      </c>
      <c r="Q18" s="16">
        <v>2087000</v>
      </c>
      <c r="R18" s="16">
        <v>2253000</v>
      </c>
      <c r="S18" s="16">
        <v>2250000</v>
      </c>
      <c r="T18" s="5">
        <v>2477000</v>
      </c>
      <c r="U18" s="5">
        <v>1716000</v>
      </c>
      <c r="V18" s="5">
        <v>2115000</v>
      </c>
      <c r="W18" s="5">
        <v>2934000</v>
      </c>
      <c r="X18" s="5">
        <v>3089000</v>
      </c>
      <c r="Y18" s="5">
        <v>3232000</v>
      </c>
      <c r="Z18" s="5">
        <v>3377000</v>
      </c>
      <c r="AA18" s="5">
        <v>3424000</v>
      </c>
      <c r="AB18" s="5">
        <v>3886000</v>
      </c>
      <c r="AC18" s="5">
        <v>4084000</v>
      </c>
      <c r="AD18" s="5">
        <v>3362000</v>
      </c>
      <c r="AE18" s="5">
        <v>3278000</v>
      </c>
    </row>
    <row r="19" spans="1:31" x14ac:dyDescent="0.25">
      <c r="A19" s="2" t="s">
        <v>19</v>
      </c>
      <c r="B19" s="37">
        <v>4001000</v>
      </c>
      <c r="C19" s="37">
        <v>3084000</v>
      </c>
      <c r="D19" s="37">
        <v>3428000</v>
      </c>
      <c r="E19" s="37">
        <v>3874000</v>
      </c>
      <c r="F19" s="37">
        <v>4287000</v>
      </c>
      <c r="G19" s="37">
        <v>4552000</v>
      </c>
      <c r="H19" s="37">
        <v>3729000</v>
      </c>
      <c r="I19" s="37">
        <v>3524000</v>
      </c>
      <c r="J19" s="37">
        <v>3212000</v>
      </c>
      <c r="K19" s="5">
        <v>3086000</v>
      </c>
      <c r="L19" s="5">
        <v>2956000</v>
      </c>
      <c r="M19" s="38">
        <v>3168000</v>
      </c>
      <c r="N19" s="16">
        <v>3075000</v>
      </c>
      <c r="O19" s="16">
        <v>3775000</v>
      </c>
      <c r="P19" s="16">
        <v>3511000</v>
      </c>
      <c r="Q19" s="16">
        <v>3407000</v>
      </c>
      <c r="R19" s="16">
        <v>3643000</v>
      </c>
      <c r="S19" s="16">
        <v>3536000</v>
      </c>
      <c r="T19" s="5">
        <v>3701000</v>
      </c>
      <c r="U19" s="5">
        <v>5693000</v>
      </c>
      <c r="V19" s="5">
        <v>5633000</v>
      </c>
      <c r="W19" s="5">
        <v>5439000</v>
      </c>
      <c r="X19" s="5">
        <v>5907000</v>
      </c>
      <c r="Y19" s="5">
        <v>4508000</v>
      </c>
      <c r="Z19" s="5">
        <v>4254000</v>
      </c>
      <c r="AA19" s="5">
        <v>4299000</v>
      </c>
      <c r="AB19" s="5">
        <v>4793000</v>
      </c>
      <c r="AC19" s="5">
        <v>4553000</v>
      </c>
      <c r="AD19" s="5">
        <v>4197000</v>
      </c>
      <c r="AE19" s="5">
        <v>3874000</v>
      </c>
    </row>
    <row r="20" spans="1:31" x14ac:dyDescent="0.25">
      <c r="A20" s="2" t="s">
        <v>20</v>
      </c>
      <c r="B20" s="37">
        <v>668000</v>
      </c>
      <c r="C20" s="37">
        <v>654000</v>
      </c>
      <c r="D20" s="37">
        <v>712000</v>
      </c>
      <c r="E20" s="37">
        <v>838000</v>
      </c>
      <c r="F20" s="37">
        <v>857000</v>
      </c>
      <c r="G20" s="37">
        <v>1112000</v>
      </c>
      <c r="H20" s="37">
        <v>1141000</v>
      </c>
      <c r="I20" s="37">
        <v>1318000</v>
      </c>
      <c r="J20" s="37">
        <v>1281000</v>
      </c>
      <c r="K20" s="5">
        <v>1328000</v>
      </c>
      <c r="L20" s="5">
        <v>1375000</v>
      </c>
      <c r="M20" s="38">
        <v>1437000</v>
      </c>
      <c r="N20" s="16">
        <v>1471000</v>
      </c>
      <c r="O20" s="16">
        <v>1544000</v>
      </c>
      <c r="P20" s="16">
        <v>1722000</v>
      </c>
      <c r="Q20" s="16">
        <v>1627000</v>
      </c>
      <c r="R20" s="16">
        <v>1674000</v>
      </c>
      <c r="S20" s="16">
        <v>1754000</v>
      </c>
      <c r="T20" s="5">
        <v>1923000</v>
      </c>
      <c r="U20" s="5">
        <v>1985000</v>
      </c>
      <c r="V20" s="5">
        <v>1993000</v>
      </c>
      <c r="W20" s="5">
        <v>2034000</v>
      </c>
      <c r="X20" s="5">
        <v>2061000</v>
      </c>
      <c r="Y20" s="5">
        <v>2254000</v>
      </c>
      <c r="Z20" s="5">
        <v>2266000</v>
      </c>
      <c r="AA20" s="5">
        <v>2316000</v>
      </c>
      <c r="AB20" s="5">
        <v>2364000</v>
      </c>
      <c r="AC20" s="5">
        <v>2461000</v>
      </c>
      <c r="AD20" s="5">
        <v>2314000</v>
      </c>
      <c r="AE20" s="5">
        <v>2408000</v>
      </c>
    </row>
    <row r="21" spans="1:31" x14ac:dyDescent="0.25">
      <c r="A21" s="2" t="s">
        <v>21</v>
      </c>
      <c r="B21" s="37">
        <v>379000</v>
      </c>
      <c r="C21" s="37">
        <v>480000</v>
      </c>
      <c r="D21" s="37">
        <v>524000</v>
      </c>
      <c r="E21" s="37">
        <v>589000</v>
      </c>
      <c r="F21" s="37">
        <v>3678000</v>
      </c>
      <c r="G21" s="37">
        <v>5586000</v>
      </c>
      <c r="H21" s="37">
        <v>5709000</v>
      </c>
      <c r="I21" s="37">
        <v>5531000</v>
      </c>
      <c r="J21" s="37">
        <v>5516000</v>
      </c>
      <c r="K21" s="5">
        <v>2441000</v>
      </c>
      <c r="L21" s="5">
        <v>503000</v>
      </c>
      <c r="M21" s="38">
        <v>535000</v>
      </c>
      <c r="N21" s="16">
        <v>613000</v>
      </c>
      <c r="O21" s="16">
        <v>797000</v>
      </c>
      <c r="P21" s="16">
        <v>990000</v>
      </c>
      <c r="Q21" s="16">
        <v>990000</v>
      </c>
      <c r="R21" s="16">
        <v>899000</v>
      </c>
      <c r="S21" s="16">
        <v>821000</v>
      </c>
      <c r="T21" s="5">
        <v>1340000</v>
      </c>
      <c r="U21" s="5">
        <v>2356000</v>
      </c>
      <c r="V21" s="5">
        <v>2544000</v>
      </c>
      <c r="W21" s="5">
        <v>3877000</v>
      </c>
      <c r="X21" s="5">
        <v>2517000</v>
      </c>
      <c r="Y21" s="5">
        <v>1767000</v>
      </c>
      <c r="Z21" s="5">
        <v>1696000</v>
      </c>
      <c r="AA21" s="5">
        <v>1897000</v>
      </c>
      <c r="AB21" s="5">
        <v>1837000</v>
      </c>
      <c r="AC21" s="5">
        <v>2078000</v>
      </c>
      <c r="AD21" s="5">
        <v>2325000</v>
      </c>
      <c r="AE21" s="5">
        <v>1799000</v>
      </c>
    </row>
    <row r="22" spans="1:31" x14ac:dyDescent="0.25">
      <c r="A22" s="2" t="s">
        <v>157</v>
      </c>
      <c r="B22" s="37">
        <v>0</v>
      </c>
      <c r="C22" s="37">
        <v>0</v>
      </c>
      <c r="D22" s="37">
        <v>0</v>
      </c>
      <c r="E22" s="37">
        <v>13400000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row>
    <row r="23" spans="1:31" x14ac:dyDescent="0.25">
      <c r="A23" s="2" t="s">
        <v>158</v>
      </c>
      <c r="B23" s="37">
        <v>1029000</v>
      </c>
      <c r="C23" s="37">
        <v>1039000</v>
      </c>
      <c r="D23" s="37">
        <v>1268000</v>
      </c>
      <c r="E23" s="37">
        <v>1516000</v>
      </c>
      <c r="F23" s="37">
        <v>1458000</v>
      </c>
      <c r="G23" s="37">
        <v>1071000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row>
    <row r="24" spans="1:31" x14ac:dyDescent="0.25">
      <c r="A24" s="2" t="s">
        <v>159</v>
      </c>
      <c r="B24" s="37">
        <v>1679000</v>
      </c>
      <c r="C24" s="37">
        <v>1831000</v>
      </c>
      <c r="D24" s="37">
        <v>1393000</v>
      </c>
      <c r="E24" s="37">
        <v>1409000</v>
      </c>
      <c r="F24" s="37">
        <v>1027000</v>
      </c>
      <c r="G24" s="37">
        <v>945000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row>
    <row r="25" spans="1:31" x14ac:dyDescent="0.25">
      <c r="A25" s="2" t="s">
        <v>160</v>
      </c>
      <c r="B25" s="37">
        <v>249000</v>
      </c>
      <c r="C25" s="37">
        <v>286000</v>
      </c>
      <c r="D25" s="37">
        <v>612000</v>
      </c>
      <c r="E25" s="37">
        <v>1017000</v>
      </c>
      <c r="F25" s="37">
        <v>996000</v>
      </c>
      <c r="G25" s="37">
        <v>742000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row>
    <row r="26" spans="1:31" x14ac:dyDescent="0.25">
      <c r="A26" s="2" t="s">
        <v>161</v>
      </c>
      <c r="B26" s="37">
        <v>833000</v>
      </c>
      <c r="C26" s="37">
        <v>937000</v>
      </c>
      <c r="D26" s="37">
        <v>939000</v>
      </c>
      <c r="E26" s="37">
        <v>1605000</v>
      </c>
      <c r="F26" s="37">
        <v>1302000</v>
      </c>
      <c r="G26" s="37">
        <v>1432000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row>
    <row r="27" spans="1:31" x14ac:dyDescent="0.25">
      <c r="A27" s="2" t="s">
        <v>22</v>
      </c>
      <c r="B27" s="37">
        <v>3358000</v>
      </c>
      <c r="C27" s="37">
        <v>2236000</v>
      </c>
      <c r="D27" s="37">
        <v>3848000</v>
      </c>
      <c r="E27" s="37">
        <v>6890000</v>
      </c>
      <c r="F27" s="37">
        <v>6546000</v>
      </c>
      <c r="G27" s="37">
        <v>6485000</v>
      </c>
      <c r="H27" s="37">
        <v>9380000</v>
      </c>
      <c r="I27" s="37">
        <v>9882000</v>
      </c>
      <c r="J27" s="37">
        <v>9121000</v>
      </c>
      <c r="K27" s="5">
        <v>6489000</v>
      </c>
      <c r="L27" s="5">
        <v>3445000</v>
      </c>
      <c r="M27" s="38">
        <v>3716000</v>
      </c>
      <c r="N27" s="16">
        <v>3498000</v>
      </c>
      <c r="O27" s="16">
        <v>3388000</v>
      </c>
      <c r="P27" s="16">
        <v>3615000</v>
      </c>
      <c r="Q27" s="16">
        <v>3464000</v>
      </c>
      <c r="R27" s="16">
        <v>3429000</v>
      </c>
      <c r="S27" s="16">
        <v>3317000</v>
      </c>
      <c r="T27" s="5">
        <v>3976000</v>
      </c>
      <c r="U27" s="5">
        <v>3515000</v>
      </c>
      <c r="V27" s="5">
        <v>3641000</v>
      </c>
      <c r="W27" s="5">
        <v>4147000</v>
      </c>
      <c r="X27" s="5">
        <v>4520000</v>
      </c>
      <c r="Y27" s="5">
        <v>5155000</v>
      </c>
      <c r="Z27" s="5">
        <v>3553000</v>
      </c>
      <c r="AA27" s="5">
        <v>4693000</v>
      </c>
      <c r="AB27" s="5">
        <v>4286000</v>
      </c>
      <c r="AC27" s="5">
        <v>3759000</v>
      </c>
      <c r="AD27" s="5">
        <v>3921000</v>
      </c>
      <c r="AE27" s="5">
        <v>3922000</v>
      </c>
    </row>
    <row r="28" spans="1:31" x14ac:dyDescent="0.25">
      <c r="A28" s="2" t="s">
        <v>114</v>
      </c>
      <c r="B28" s="37">
        <v>0</v>
      </c>
      <c r="C28" s="37">
        <v>0</v>
      </c>
      <c r="D28" s="37">
        <v>0</v>
      </c>
      <c r="E28" s="37">
        <v>0</v>
      </c>
      <c r="F28" s="37">
        <v>0</v>
      </c>
      <c r="G28" s="37">
        <v>0</v>
      </c>
      <c r="H28" s="37">
        <v>0</v>
      </c>
      <c r="I28" s="37">
        <v>0</v>
      </c>
      <c r="J28" s="37">
        <v>0</v>
      </c>
      <c r="K28" s="5">
        <v>0</v>
      </c>
      <c r="L28" s="5">
        <v>0</v>
      </c>
      <c r="M28" s="38">
        <v>0</v>
      </c>
      <c r="N28" s="16">
        <v>0</v>
      </c>
      <c r="O28" s="16">
        <v>0</v>
      </c>
      <c r="P28" s="16">
        <v>0</v>
      </c>
      <c r="Q28" s="16">
        <v>-2975000</v>
      </c>
      <c r="R28" s="16">
        <v>0</v>
      </c>
      <c r="S28" s="16">
        <v>0</v>
      </c>
      <c r="T28" s="5">
        <v>0</v>
      </c>
      <c r="U28" s="5">
        <v>0</v>
      </c>
      <c r="V28" s="5">
        <v>0</v>
      </c>
      <c r="W28" s="5">
        <v>0</v>
      </c>
      <c r="X28" s="5">
        <v>0</v>
      </c>
      <c r="Y28" s="5">
        <v>0</v>
      </c>
      <c r="Z28" s="5">
        <v>0</v>
      </c>
      <c r="AA28" s="5">
        <v>0</v>
      </c>
      <c r="AB28" s="5">
        <v>0</v>
      </c>
      <c r="AC28" s="5">
        <v>0</v>
      </c>
      <c r="AD28" s="5">
        <v>0</v>
      </c>
      <c r="AE28" s="5">
        <v>0</v>
      </c>
    </row>
    <row r="29" spans="1:31" x14ac:dyDescent="0.25">
      <c r="A29" s="2" t="s">
        <v>52</v>
      </c>
      <c r="B29" s="37">
        <v>0</v>
      </c>
      <c r="C29" s="37">
        <v>0</v>
      </c>
      <c r="D29" s="37">
        <v>0</v>
      </c>
      <c r="E29" s="37">
        <v>0</v>
      </c>
      <c r="F29" s="37">
        <v>0</v>
      </c>
      <c r="G29" s="37">
        <v>0</v>
      </c>
      <c r="H29" s="37">
        <v>0</v>
      </c>
      <c r="I29" s="37">
        <v>0</v>
      </c>
      <c r="J29" s="37">
        <v>0</v>
      </c>
      <c r="K29" s="5">
        <v>0</v>
      </c>
      <c r="L29" s="5">
        <v>0</v>
      </c>
      <c r="M29" s="38">
        <v>0</v>
      </c>
      <c r="N29" s="16">
        <v>0</v>
      </c>
      <c r="O29" s="16">
        <v>0</v>
      </c>
      <c r="P29" s="16">
        <v>0</v>
      </c>
      <c r="Q29" s="16">
        <v>0</v>
      </c>
      <c r="R29" s="16">
        <v>0</v>
      </c>
      <c r="S29" s="16">
        <v>0</v>
      </c>
      <c r="T29" s="5">
        <v>0</v>
      </c>
      <c r="U29" s="5">
        <v>0</v>
      </c>
      <c r="V29" s="5">
        <v>0</v>
      </c>
      <c r="W29" s="5">
        <v>15048000</v>
      </c>
      <c r="X29" s="5">
        <v>0</v>
      </c>
      <c r="Y29" s="5">
        <v>0</v>
      </c>
      <c r="Z29" s="5">
        <v>0</v>
      </c>
      <c r="AA29" s="5">
        <v>0</v>
      </c>
      <c r="AB29" s="5">
        <v>0</v>
      </c>
      <c r="AC29" s="5">
        <v>0</v>
      </c>
      <c r="AD29" s="5">
        <v>0</v>
      </c>
      <c r="AE29" s="5">
        <v>0</v>
      </c>
    </row>
    <row r="30" spans="1:31" x14ac:dyDescent="0.25">
      <c r="A30" s="4" t="s">
        <v>7</v>
      </c>
      <c r="B30" s="20">
        <f t="shared" ref="B30" si="8">SUM(B15:B29)</f>
        <v>52020000</v>
      </c>
      <c r="C30" s="20">
        <f t="shared" ref="C30" si="9">SUM(C15:C29)</f>
        <v>47773000</v>
      </c>
      <c r="D30" s="20">
        <f t="shared" ref="D30" si="10">SUM(D15:D29)</f>
        <v>51225000</v>
      </c>
      <c r="E30" s="20">
        <f t="shared" ref="E30" si="11">SUM(E15:E29)</f>
        <v>66879000</v>
      </c>
      <c r="F30" s="20">
        <f t="shared" ref="F30:G30" si="12">SUM(F15:F29)</f>
        <v>54763000</v>
      </c>
      <c r="G30" s="20">
        <f t="shared" si="12"/>
        <v>54551000</v>
      </c>
      <c r="H30" s="20">
        <f t="shared" ref="H30:I30" si="13">SUM(H15:H29)</f>
        <v>48252000</v>
      </c>
      <c r="I30" s="20">
        <f t="shared" si="13"/>
        <v>47490000</v>
      </c>
      <c r="J30" s="20">
        <f t="shared" ref="J30:K30" si="14">SUM(J15:J29)</f>
        <v>45613000</v>
      </c>
      <c r="K30" s="20">
        <f t="shared" si="14"/>
        <v>33887000</v>
      </c>
      <c r="L30" s="20">
        <f t="shared" ref="L30:Y30" si="15">SUM(L15:L29)</f>
        <v>23192000</v>
      </c>
      <c r="M30" s="20">
        <f t="shared" si="15"/>
        <v>23711000</v>
      </c>
      <c r="N30" s="20">
        <f t="shared" si="15"/>
        <v>26139000</v>
      </c>
      <c r="O30" s="20">
        <f t="shared" si="15"/>
        <v>28231000</v>
      </c>
      <c r="P30" s="20">
        <f t="shared" si="15"/>
        <v>29740000</v>
      </c>
      <c r="Q30" s="20">
        <f t="shared" si="15"/>
        <v>26071000</v>
      </c>
      <c r="R30" s="20">
        <f t="shared" si="15"/>
        <v>28388000</v>
      </c>
      <c r="S30" s="20">
        <f t="shared" si="15"/>
        <v>28756000</v>
      </c>
      <c r="T30" s="20">
        <f t="shared" si="15"/>
        <v>29905000</v>
      </c>
      <c r="U30" s="20">
        <f t="shared" si="15"/>
        <v>31776000</v>
      </c>
      <c r="V30" s="20">
        <f t="shared" si="15"/>
        <v>33165000</v>
      </c>
      <c r="W30" s="20">
        <f t="shared" si="15"/>
        <v>51222000</v>
      </c>
      <c r="X30" s="20">
        <f t="shared" si="15"/>
        <v>35692000</v>
      </c>
      <c r="Y30" s="20">
        <f t="shared" si="15"/>
        <v>33377000</v>
      </c>
      <c r="Z30" s="20">
        <f t="shared" ref="Z30:AD30" si="16">SUM(Z15:Z29)</f>
        <v>30697000</v>
      </c>
      <c r="AA30" s="20">
        <f t="shared" si="16"/>
        <v>31378000</v>
      </c>
      <c r="AB30" s="20">
        <f t="shared" si="16"/>
        <v>31604000</v>
      </c>
      <c r="AC30" s="20">
        <f t="shared" si="16"/>
        <v>31137000</v>
      </c>
      <c r="AD30" s="20">
        <f t="shared" si="16"/>
        <v>29658000</v>
      </c>
      <c r="AE30" s="20">
        <f t="shared" ref="AE30" si="17">SUM(AE15:AE29)</f>
        <v>28912000</v>
      </c>
    </row>
    <row r="31" spans="1:31" x14ac:dyDescent="0.25">
      <c r="A31" s="4" t="s">
        <v>8</v>
      </c>
      <c r="B31" s="20">
        <f t="shared" ref="B31:Y31" si="18">B13-B30</f>
        <v>1989000</v>
      </c>
      <c r="C31" s="20">
        <f t="shared" si="18"/>
        <v>2152000</v>
      </c>
      <c r="D31" s="20">
        <f t="shared" si="18"/>
        <v>-1283000</v>
      </c>
      <c r="E31" s="20">
        <f t="shared" si="18"/>
        <v>-18224000</v>
      </c>
      <c r="F31" s="20">
        <f t="shared" si="18"/>
        <v>-14060000</v>
      </c>
      <c r="G31" s="20">
        <f t="shared" si="18"/>
        <v>-13167000</v>
      </c>
      <c r="H31" s="20">
        <f t="shared" si="18"/>
        <v>-6640000</v>
      </c>
      <c r="I31" s="20">
        <f t="shared" si="18"/>
        <v>-3512000</v>
      </c>
      <c r="J31" s="20">
        <f t="shared" si="18"/>
        <v>-2190000</v>
      </c>
      <c r="K31" s="20">
        <f t="shared" si="18"/>
        <v>3789000</v>
      </c>
      <c r="L31" s="20">
        <f t="shared" si="18"/>
        <v>8682000</v>
      </c>
      <c r="M31" s="20">
        <f t="shared" si="18"/>
        <v>10802000</v>
      </c>
      <c r="N31" s="20">
        <f t="shared" si="18"/>
        <v>11441000</v>
      </c>
      <c r="O31" s="20">
        <f t="shared" si="18"/>
        <v>12193000</v>
      </c>
      <c r="P31" s="20">
        <f t="shared" si="18"/>
        <v>10865000</v>
      </c>
      <c r="Q31" s="20">
        <f t="shared" si="18"/>
        <v>9042000</v>
      </c>
      <c r="R31" s="20">
        <f t="shared" si="18"/>
        <v>3985000</v>
      </c>
      <c r="S31" s="20">
        <f t="shared" si="18"/>
        <v>4516000</v>
      </c>
      <c r="T31" s="20">
        <f t="shared" si="18"/>
        <v>3957000</v>
      </c>
      <c r="U31" s="20">
        <f t="shared" si="18"/>
        <v>2453000</v>
      </c>
      <c r="V31" s="20">
        <f t="shared" si="18"/>
        <v>1140000</v>
      </c>
      <c r="W31" s="20">
        <f t="shared" si="18"/>
        <v>-15998000</v>
      </c>
      <c r="X31" s="20">
        <f t="shared" si="18"/>
        <v>1652000</v>
      </c>
      <c r="Y31" s="20">
        <f t="shared" si="18"/>
        <v>2958000</v>
      </c>
      <c r="Z31" s="20">
        <f t="shared" ref="Z31:AD31" si="19">Z13-Z30</f>
        <v>5408000</v>
      </c>
      <c r="AA31" s="20">
        <f t="shared" si="19"/>
        <v>5018000</v>
      </c>
      <c r="AB31" s="20">
        <f t="shared" si="19"/>
        <v>4365000</v>
      </c>
      <c r="AC31" s="20">
        <f t="shared" si="19"/>
        <v>3441000</v>
      </c>
      <c r="AD31" s="20">
        <f t="shared" si="19"/>
        <v>3676000</v>
      </c>
      <c r="AE31" s="20">
        <f t="shared" ref="AE31" si="20">AE13-AE30</f>
        <v>2411000</v>
      </c>
    </row>
    <row r="32" spans="1:31" x14ac:dyDescent="0.25">
      <c r="A32" s="4" t="s">
        <v>61</v>
      </c>
      <c r="E32" s="2"/>
      <c r="M32" s="38"/>
      <c r="N32" s="16"/>
      <c r="O32" s="16"/>
      <c r="P32" s="16"/>
      <c r="Q32" s="16"/>
      <c r="R32" s="16"/>
      <c r="S32" s="16"/>
      <c r="T32" s="5"/>
      <c r="U32" s="5"/>
      <c r="V32" s="5"/>
      <c r="W32" s="5"/>
      <c r="X32" s="5"/>
      <c r="Y32" s="5"/>
      <c r="Z32" s="5"/>
      <c r="AA32" s="5"/>
      <c r="AB32" s="5"/>
      <c r="AC32" s="5"/>
      <c r="AD32" s="5"/>
      <c r="AE32" s="5"/>
    </row>
    <row r="33" spans="1:31" x14ac:dyDescent="0.25">
      <c r="A33" s="2" t="s">
        <v>23</v>
      </c>
      <c r="B33" s="37">
        <v>5451000</v>
      </c>
      <c r="C33" s="37">
        <v>2908000</v>
      </c>
      <c r="D33" s="37">
        <v>4965000</v>
      </c>
      <c r="E33" s="37">
        <v>5380000</v>
      </c>
      <c r="F33" s="37">
        <v>4808000</v>
      </c>
      <c r="G33" s="37">
        <v>4844000</v>
      </c>
      <c r="H33" s="37">
        <v>4085000</v>
      </c>
      <c r="I33" s="37">
        <v>3829000</v>
      </c>
      <c r="J33" s="37">
        <v>3001000</v>
      </c>
      <c r="K33" s="5">
        <v>2541000</v>
      </c>
      <c r="L33" s="5">
        <v>1967000</v>
      </c>
      <c r="M33" s="38">
        <v>1233000</v>
      </c>
      <c r="N33" s="16">
        <v>867000</v>
      </c>
      <c r="O33" s="16">
        <v>704000</v>
      </c>
      <c r="P33" s="16">
        <v>852000</v>
      </c>
      <c r="Q33" s="16">
        <v>897000</v>
      </c>
      <c r="R33" s="16">
        <v>611000</v>
      </c>
      <c r="S33" s="16">
        <v>361000</v>
      </c>
      <c r="T33" s="5">
        <v>74000</v>
      </c>
      <c r="U33" s="5">
        <v>100000</v>
      </c>
      <c r="V33" s="5">
        <v>63000</v>
      </c>
      <c r="W33" s="5">
        <v>101000</v>
      </c>
      <c r="X33" s="5">
        <v>439000</v>
      </c>
      <c r="Y33" s="5">
        <v>516000</v>
      </c>
      <c r="Z33" s="5">
        <v>0</v>
      </c>
      <c r="AA33" s="5">
        <v>0</v>
      </c>
      <c r="AB33" s="5">
        <v>0</v>
      </c>
      <c r="AC33" s="5">
        <v>0</v>
      </c>
      <c r="AD33" s="5">
        <v>0</v>
      </c>
      <c r="AE33" s="5">
        <v>0</v>
      </c>
    </row>
    <row r="34" spans="1:31" x14ac:dyDescent="0.25">
      <c r="A34" s="2" t="s">
        <v>125</v>
      </c>
      <c r="B34" s="37">
        <v>0</v>
      </c>
      <c r="C34" s="37">
        <v>69000</v>
      </c>
      <c r="D34" s="37">
        <v>3000</v>
      </c>
      <c r="E34" s="37">
        <v>38000</v>
      </c>
      <c r="F34" s="37">
        <v>37000</v>
      </c>
      <c r="G34" s="37">
        <v>34000</v>
      </c>
      <c r="H34" s="37">
        <v>61000</v>
      </c>
      <c r="I34" s="37">
        <v>65000</v>
      </c>
      <c r="J34" s="37">
        <v>97000</v>
      </c>
      <c r="K34" s="5">
        <v>54000</v>
      </c>
      <c r="L34" s="5">
        <v>0</v>
      </c>
      <c r="M34" s="5">
        <v>0</v>
      </c>
      <c r="N34" s="5">
        <v>0</v>
      </c>
      <c r="O34" s="5">
        <v>0</v>
      </c>
      <c r="P34" s="5">
        <v>0</v>
      </c>
      <c r="Q34" s="5">
        <v>0</v>
      </c>
      <c r="R34" s="5">
        <v>0</v>
      </c>
      <c r="S34" s="5">
        <v>0</v>
      </c>
      <c r="T34" s="5">
        <v>0</v>
      </c>
      <c r="U34" s="5">
        <v>0</v>
      </c>
      <c r="V34" s="5">
        <v>0</v>
      </c>
      <c r="W34" s="5">
        <v>0</v>
      </c>
      <c r="X34" s="5">
        <v>0</v>
      </c>
      <c r="Y34" s="5">
        <v>0</v>
      </c>
      <c r="Z34" s="5">
        <v>0</v>
      </c>
      <c r="AA34" s="5">
        <v>0</v>
      </c>
      <c r="AB34" s="5">
        <v>0</v>
      </c>
      <c r="AC34" s="5">
        <v>0</v>
      </c>
      <c r="AD34" s="5">
        <v>0</v>
      </c>
      <c r="AE34" s="5">
        <v>0</v>
      </c>
    </row>
    <row r="35" spans="1:31" x14ac:dyDescent="0.25">
      <c r="A35" s="2" t="s">
        <v>162</v>
      </c>
      <c r="B35" s="37">
        <v>-123401000</v>
      </c>
      <c r="C35" s="37">
        <v>106499000</v>
      </c>
      <c r="D35" s="37">
        <v>-3099000</v>
      </c>
      <c r="E35" s="37">
        <v>-17715000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row>
    <row r="36" spans="1:31" x14ac:dyDescent="0.25">
      <c r="A36" s="2" t="s">
        <v>24</v>
      </c>
      <c r="B36" s="37">
        <v>14249000</v>
      </c>
      <c r="C36" s="37">
        <v>41749000</v>
      </c>
      <c r="D36" s="37">
        <v>4193000</v>
      </c>
      <c r="E36" s="37">
        <v>0</v>
      </c>
      <c r="F36" s="37">
        <v>3182000</v>
      </c>
      <c r="G36" s="37">
        <v>0</v>
      </c>
      <c r="H36" s="37">
        <v>0</v>
      </c>
      <c r="I36" s="37">
        <v>4000</v>
      </c>
      <c r="J36" s="37">
        <v>0</v>
      </c>
      <c r="K36" s="5">
        <v>1000</v>
      </c>
      <c r="L36" s="5">
        <v>7000</v>
      </c>
      <c r="M36" s="38">
        <v>1000</v>
      </c>
      <c r="N36" s="16">
        <v>0</v>
      </c>
      <c r="O36" s="16">
        <v>91000</v>
      </c>
      <c r="P36" s="16">
        <v>0</v>
      </c>
      <c r="Q36" s="16">
        <v>0</v>
      </c>
      <c r="R36" s="16">
        <v>0</v>
      </c>
      <c r="S36" s="16">
        <v>0</v>
      </c>
      <c r="T36" s="5">
        <v>0</v>
      </c>
      <c r="U36" s="5">
        <v>0</v>
      </c>
      <c r="V36" s="5">
        <v>0</v>
      </c>
      <c r="W36" s="5">
        <v>0</v>
      </c>
      <c r="X36" s="5">
        <v>0</v>
      </c>
      <c r="Y36" s="5">
        <v>0</v>
      </c>
      <c r="Z36" s="5">
        <v>0</v>
      </c>
      <c r="AA36" s="5">
        <v>0</v>
      </c>
      <c r="AB36" s="5">
        <v>0</v>
      </c>
      <c r="AC36" s="5">
        <v>0</v>
      </c>
      <c r="AD36" s="5">
        <v>0</v>
      </c>
      <c r="AE36" s="5">
        <v>0</v>
      </c>
    </row>
    <row r="37" spans="1:31" x14ac:dyDescent="0.25">
      <c r="A37" s="2" t="s">
        <v>209</v>
      </c>
      <c r="B37" s="37">
        <v>0</v>
      </c>
      <c r="C37" s="37">
        <v>0</v>
      </c>
      <c r="D37" s="37">
        <v>0</v>
      </c>
      <c r="E37" s="37">
        <v>0</v>
      </c>
      <c r="F37" s="37">
        <v>0</v>
      </c>
      <c r="G37" s="37">
        <v>0</v>
      </c>
      <c r="H37" s="37">
        <v>0</v>
      </c>
      <c r="I37" s="37"/>
      <c r="J37" s="37">
        <v>0</v>
      </c>
      <c r="K37" s="5">
        <v>0</v>
      </c>
      <c r="L37" s="5">
        <v>0</v>
      </c>
      <c r="M37" s="38">
        <v>-36000</v>
      </c>
      <c r="N37" s="16">
        <v>-36000</v>
      </c>
      <c r="O37" s="16">
        <v>-40000</v>
      </c>
      <c r="P37" s="16">
        <v>-129000</v>
      </c>
      <c r="Q37" s="16">
        <v>-363000</v>
      </c>
      <c r="R37" s="16">
        <v>-358000</v>
      </c>
      <c r="S37" s="16">
        <v>-380000</v>
      </c>
      <c r="T37" s="5">
        <v>-190000</v>
      </c>
      <c r="U37" s="5">
        <v>-150000</v>
      </c>
      <c r="V37" s="5">
        <v>-157000</v>
      </c>
      <c r="W37" s="5">
        <v>-162000</v>
      </c>
      <c r="X37" s="5">
        <v>0</v>
      </c>
      <c r="Y37" s="5">
        <v>0</v>
      </c>
      <c r="Z37" s="5">
        <v>0</v>
      </c>
      <c r="AA37" s="5">
        <v>0</v>
      </c>
      <c r="AB37" s="5">
        <v>0</v>
      </c>
      <c r="AC37" s="5">
        <v>0</v>
      </c>
      <c r="AD37" s="5">
        <v>0</v>
      </c>
      <c r="AE37" s="5">
        <v>0</v>
      </c>
    </row>
    <row r="38" spans="1:31" x14ac:dyDescent="0.25">
      <c r="A38" s="2" t="s">
        <v>154</v>
      </c>
      <c r="B38" s="37">
        <v>-83000</v>
      </c>
      <c r="C38" s="37">
        <v>-94000</v>
      </c>
      <c r="D38" s="37">
        <v>-119000</v>
      </c>
      <c r="E38" s="37">
        <v>-93000</v>
      </c>
      <c r="F38" s="37">
        <v>-95000</v>
      </c>
      <c r="G38" s="37">
        <v>-100000</v>
      </c>
      <c r="H38" s="37">
        <v>-88000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row>
    <row r="39" spans="1:31" x14ac:dyDescent="0.25">
      <c r="A39" s="2" t="s">
        <v>155</v>
      </c>
      <c r="B39" s="37">
        <v>-1026000</v>
      </c>
      <c r="C39" s="37">
        <v>-233000</v>
      </c>
      <c r="D39" s="37">
        <v>-434000</v>
      </c>
      <c r="E39" s="37">
        <v>-862000</v>
      </c>
      <c r="F39" s="37">
        <v>-651000</v>
      </c>
      <c r="G39" s="37">
        <v>-422000</v>
      </c>
      <c r="H39" s="37">
        <v>-284000</v>
      </c>
      <c r="I39" s="37">
        <v>-224000</v>
      </c>
      <c r="J39" s="37">
        <v>-230000</v>
      </c>
      <c r="K39" s="37">
        <v>-97000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row>
    <row r="40" spans="1:31" x14ac:dyDescent="0.25">
      <c r="A40" s="2" t="s">
        <v>156</v>
      </c>
      <c r="B40" s="37">
        <v>0</v>
      </c>
      <c r="C40" s="37">
        <v>0</v>
      </c>
      <c r="D40" s="37">
        <v>0</v>
      </c>
      <c r="E40" s="37">
        <v>0</v>
      </c>
      <c r="F40" s="37">
        <v>0</v>
      </c>
      <c r="G40" s="37">
        <v>743000</v>
      </c>
      <c r="H40" s="37">
        <v>-112000</v>
      </c>
      <c r="I40" s="37">
        <v>-96000</v>
      </c>
      <c r="J40" s="37">
        <v>-537000</v>
      </c>
      <c r="K40" s="37">
        <v>0</v>
      </c>
      <c r="L40" s="37">
        <v>100000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row>
    <row r="41" spans="1:31" x14ac:dyDescent="0.25">
      <c r="A41" s="2" t="s">
        <v>115</v>
      </c>
      <c r="B41" s="37">
        <v>0</v>
      </c>
      <c r="C41" s="37">
        <v>0</v>
      </c>
      <c r="D41" s="37">
        <v>0</v>
      </c>
      <c r="E41" s="37">
        <v>0</v>
      </c>
      <c r="F41" s="37">
        <v>-4560000</v>
      </c>
      <c r="G41" s="37">
        <v>0</v>
      </c>
      <c r="H41" s="37">
        <v>0</v>
      </c>
      <c r="I41" s="37">
        <v>-376000</v>
      </c>
      <c r="J41" s="37">
        <v>0</v>
      </c>
      <c r="K41" s="5">
        <v>-1719000</v>
      </c>
      <c r="L41" s="5">
        <v>-2855000</v>
      </c>
      <c r="M41" s="38">
        <v>0</v>
      </c>
      <c r="N41" s="38">
        <v>0</v>
      </c>
      <c r="O41" s="38">
        <v>0</v>
      </c>
      <c r="P41" s="38">
        <v>0</v>
      </c>
      <c r="Q41" s="38">
        <v>0</v>
      </c>
      <c r="R41" s="38">
        <v>0</v>
      </c>
      <c r="S41" s="38">
        <v>0</v>
      </c>
      <c r="T41" s="38">
        <v>0</v>
      </c>
      <c r="U41" s="38">
        <v>0</v>
      </c>
      <c r="V41" s="38">
        <v>0</v>
      </c>
      <c r="W41" s="38">
        <v>0</v>
      </c>
      <c r="X41" s="38">
        <v>0</v>
      </c>
      <c r="Y41" s="38">
        <v>0</v>
      </c>
      <c r="Z41" s="38">
        <v>0</v>
      </c>
      <c r="AA41" s="38">
        <v>0</v>
      </c>
      <c r="AB41" s="38">
        <v>0</v>
      </c>
      <c r="AC41" s="38">
        <v>0</v>
      </c>
      <c r="AD41" s="38">
        <v>0</v>
      </c>
      <c r="AE41" s="38">
        <v>0</v>
      </c>
    </row>
    <row r="42" spans="1:31" x14ac:dyDescent="0.25">
      <c r="A42" s="2" t="s">
        <v>164</v>
      </c>
      <c r="B42" s="37">
        <v>272000</v>
      </c>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row>
    <row r="43" spans="1:31" x14ac:dyDescent="0.25">
      <c r="A43" s="2" t="s">
        <v>58</v>
      </c>
      <c r="B43" s="37">
        <v>0</v>
      </c>
      <c r="C43" s="37">
        <v>0</v>
      </c>
      <c r="D43" s="37">
        <v>0</v>
      </c>
      <c r="E43" s="37"/>
      <c r="F43" s="37">
        <v>0</v>
      </c>
      <c r="G43" s="37">
        <v>0</v>
      </c>
      <c r="H43" s="37">
        <v>0</v>
      </c>
      <c r="I43" s="37">
        <v>0</v>
      </c>
      <c r="J43" s="37">
        <v>0</v>
      </c>
      <c r="K43" s="5">
        <v>0</v>
      </c>
      <c r="L43" s="5">
        <v>0</v>
      </c>
      <c r="M43" s="38">
        <v>0</v>
      </c>
      <c r="N43" s="38">
        <v>0</v>
      </c>
      <c r="O43" s="38">
        <v>0</v>
      </c>
      <c r="P43" s="38">
        <v>0</v>
      </c>
      <c r="Q43" s="38">
        <v>0</v>
      </c>
      <c r="R43" s="38">
        <v>0</v>
      </c>
      <c r="S43" s="38">
        <v>0</v>
      </c>
      <c r="T43" s="38">
        <v>0</v>
      </c>
      <c r="U43" s="38">
        <v>0</v>
      </c>
      <c r="V43" s="38">
        <v>0</v>
      </c>
      <c r="W43" s="38">
        <v>0</v>
      </c>
      <c r="X43" s="38">
        <v>0</v>
      </c>
      <c r="Y43" s="38">
        <v>0</v>
      </c>
      <c r="Z43" s="38">
        <v>0</v>
      </c>
      <c r="AA43" s="38">
        <v>0</v>
      </c>
      <c r="AB43" s="38">
        <v>0</v>
      </c>
      <c r="AC43" s="38">
        <v>0</v>
      </c>
      <c r="AD43" s="38">
        <v>0</v>
      </c>
      <c r="AE43" s="38">
        <v>0</v>
      </c>
    </row>
    <row r="44" spans="1:31" x14ac:dyDescent="0.25">
      <c r="A44" s="4" t="s">
        <v>206</v>
      </c>
      <c r="B44" s="23">
        <f t="shared" ref="B44" si="21">SUM(B33:B43)</f>
        <v>-104538000</v>
      </c>
      <c r="C44" s="23">
        <f t="shared" ref="C44" si="22">SUM(C33:C43)</f>
        <v>150898000</v>
      </c>
      <c r="D44" s="23">
        <f t="shared" ref="D44" si="23">SUM(D33:D43)</f>
        <v>5509000</v>
      </c>
      <c r="E44" s="23">
        <f t="shared" ref="E44" si="24">SUM(E33:E43)</f>
        <v>-13252000</v>
      </c>
      <c r="F44" s="23">
        <f t="shared" ref="F44" si="25">SUM(F33:F43)</f>
        <v>2721000</v>
      </c>
      <c r="G44" s="23">
        <f t="shared" ref="G44:H44" si="26">SUM(G33:G43)</f>
        <v>5099000</v>
      </c>
      <c r="H44" s="23">
        <f t="shared" si="26"/>
        <v>3662000</v>
      </c>
      <c r="I44" s="23">
        <f t="shared" ref="I44:Y44" si="27">SUM(I33:I43)</f>
        <v>3202000</v>
      </c>
      <c r="J44" s="23">
        <f t="shared" si="27"/>
        <v>2331000</v>
      </c>
      <c r="K44" s="23">
        <f t="shared" si="27"/>
        <v>780000</v>
      </c>
      <c r="L44" s="23">
        <f t="shared" si="27"/>
        <v>-781000</v>
      </c>
      <c r="M44" s="23">
        <f t="shared" si="27"/>
        <v>1198000</v>
      </c>
      <c r="N44" s="23">
        <f t="shared" si="27"/>
        <v>831000</v>
      </c>
      <c r="O44" s="23">
        <f t="shared" si="27"/>
        <v>755000</v>
      </c>
      <c r="P44" s="23">
        <f t="shared" si="27"/>
        <v>723000</v>
      </c>
      <c r="Q44" s="23">
        <f t="shared" si="27"/>
        <v>534000</v>
      </c>
      <c r="R44" s="23">
        <f t="shared" si="27"/>
        <v>253000</v>
      </c>
      <c r="S44" s="23">
        <f t="shared" si="27"/>
        <v>-19000</v>
      </c>
      <c r="T44" s="23">
        <f t="shared" si="27"/>
        <v>-116000</v>
      </c>
      <c r="U44" s="23">
        <f t="shared" si="27"/>
        <v>-50000</v>
      </c>
      <c r="V44" s="23">
        <f t="shared" si="27"/>
        <v>-94000</v>
      </c>
      <c r="W44" s="23">
        <f t="shared" si="27"/>
        <v>-61000</v>
      </c>
      <c r="X44" s="23">
        <f t="shared" si="27"/>
        <v>439000</v>
      </c>
      <c r="Y44" s="23">
        <f t="shared" si="27"/>
        <v>516000</v>
      </c>
      <c r="Z44" s="23">
        <f t="shared" ref="Z44:AD44" si="28">SUM(Z33:Z43)</f>
        <v>0</v>
      </c>
      <c r="AA44" s="23">
        <f t="shared" si="28"/>
        <v>0</v>
      </c>
      <c r="AB44" s="23">
        <f t="shared" si="28"/>
        <v>0</v>
      </c>
      <c r="AC44" s="23">
        <f t="shared" si="28"/>
        <v>0</v>
      </c>
      <c r="AD44" s="23">
        <f t="shared" si="28"/>
        <v>0</v>
      </c>
      <c r="AE44" s="23">
        <f t="shared" ref="AE44" si="29">SUM(AE33:AE43)</f>
        <v>0</v>
      </c>
    </row>
    <row r="45" spans="1:31" x14ac:dyDescent="0.25">
      <c r="A45" s="4" t="s">
        <v>9</v>
      </c>
      <c r="B45" s="20">
        <f t="shared" ref="B45:Y45" si="30">B31+B44</f>
        <v>-102549000</v>
      </c>
      <c r="C45" s="20">
        <f t="shared" si="30"/>
        <v>153050000</v>
      </c>
      <c r="D45" s="20">
        <f t="shared" si="30"/>
        <v>4226000</v>
      </c>
      <c r="E45" s="20">
        <f t="shared" si="30"/>
        <v>-31476000</v>
      </c>
      <c r="F45" s="20">
        <f t="shared" si="30"/>
        <v>-11339000</v>
      </c>
      <c r="G45" s="20">
        <f t="shared" si="30"/>
        <v>-8068000</v>
      </c>
      <c r="H45" s="20">
        <f t="shared" si="30"/>
        <v>-2978000</v>
      </c>
      <c r="I45" s="20">
        <f t="shared" si="30"/>
        <v>-310000</v>
      </c>
      <c r="J45" s="20">
        <f t="shared" si="30"/>
        <v>141000</v>
      </c>
      <c r="K45" s="20">
        <f t="shared" si="30"/>
        <v>4569000</v>
      </c>
      <c r="L45" s="20">
        <f t="shared" si="30"/>
        <v>7901000</v>
      </c>
      <c r="M45" s="20">
        <f t="shared" si="30"/>
        <v>12000000</v>
      </c>
      <c r="N45" s="20">
        <f t="shared" si="30"/>
        <v>12272000</v>
      </c>
      <c r="O45" s="20">
        <f t="shared" si="30"/>
        <v>12948000</v>
      </c>
      <c r="P45" s="20">
        <f t="shared" si="30"/>
        <v>11588000</v>
      </c>
      <c r="Q45" s="20">
        <f t="shared" si="30"/>
        <v>9576000</v>
      </c>
      <c r="R45" s="20">
        <f t="shared" si="30"/>
        <v>4238000</v>
      </c>
      <c r="S45" s="20">
        <f t="shared" si="30"/>
        <v>4497000</v>
      </c>
      <c r="T45" s="20">
        <f t="shared" si="30"/>
        <v>3841000</v>
      </c>
      <c r="U45" s="20">
        <f t="shared" si="30"/>
        <v>2403000</v>
      </c>
      <c r="V45" s="20">
        <f t="shared" si="30"/>
        <v>1046000</v>
      </c>
      <c r="W45" s="20">
        <f t="shared" si="30"/>
        <v>-16059000</v>
      </c>
      <c r="X45" s="20">
        <f t="shared" si="30"/>
        <v>2091000</v>
      </c>
      <c r="Y45" s="20">
        <f t="shared" si="30"/>
        <v>3474000</v>
      </c>
      <c r="Z45" s="20">
        <f t="shared" ref="Z45:AD45" si="31">Z31+Z44</f>
        <v>5408000</v>
      </c>
      <c r="AA45" s="20">
        <f t="shared" si="31"/>
        <v>5018000</v>
      </c>
      <c r="AB45" s="20">
        <f t="shared" si="31"/>
        <v>4365000</v>
      </c>
      <c r="AC45" s="20">
        <f t="shared" si="31"/>
        <v>3441000</v>
      </c>
      <c r="AD45" s="20">
        <f t="shared" si="31"/>
        <v>3676000</v>
      </c>
      <c r="AE45" s="20">
        <f t="shared" ref="AE45" si="32">AE31+AE44</f>
        <v>2411000</v>
      </c>
    </row>
    <row r="46" spans="1:31" x14ac:dyDescent="0.25">
      <c r="A46" s="2" t="s">
        <v>208</v>
      </c>
      <c r="B46" s="37">
        <v>26925000</v>
      </c>
      <c r="C46" s="37">
        <v>-40150000</v>
      </c>
      <c r="D46" s="37">
        <v>-185000</v>
      </c>
      <c r="E46" s="37">
        <v>6260000</v>
      </c>
      <c r="F46" s="37">
        <v>19540000</v>
      </c>
      <c r="G46" s="37">
        <v>7150000</v>
      </c>
      <c r="H46" s="37">
        <v>1935000</v>
      </c>
      <c r="I46" s="37">
        <v>1120000</v>
      </c>
      <c r="J46" s="37">
        <v>490000</v>
      </c>
      <c r="K46" s="5">
        <v>-790000</v>
      </c>
      <c r="L46" s="5">
        <v>-2360000</v>
      </c>
      <c r="M46" s="38">
        <v>-4160000</v>
      </c>
      <c r="N46" s="16">
        <v>-4600000</v>
      </c>
      <c r="O46" s="16">
        <v>-4922000</v>
      </c>
      <c r="P46" s="16">
        <v>-4475000</v>
      </c>
      <c r="Q46" s="16">
        <v>-4260000</v>
      </c>
      <c r="R46" s="16">
        <v>-1800000</v>
      </c>
      <c r="S46" s="16">
        <v>-210000</v>
      </c>
      <c r="T46" s="5">
        <v>-110000</v>
      </c>
      <c r="U46" s="5">
        <v>0</v>
      </c>
      <c r="V46" s="5">
        <v>180000</v>
      </c>
      <c r="W46" s="5">
        <v>2000000</v>
      </c>
      <c r="X46" s="5">
        <v>-700000</v>
      </c>
      <c r="Y46" s="5">
        <v>-1550000</v>
      </c>
      <c r="Z46" s="5">
        <v>-2150000</v>
      </c>
      <c r="AA46" s="5">
        <v>-2000000</v>
      </c>
      <c r="AB46" s="5">
        <v>-1800000</v>
      </c>
      <c r="AC46" s="5">
        <v>-1400000</v>
      </c>
      <c r="AD46" s="5">
        <v>-1500000</v>
      </c>
      <c r="AE46" s="5">
        <v>-1200000</v>
      </c>
    </row>
    <row r="47" spans="1:31" x14ac:dyDescent="0.25">
      <c r="A47" s="2" t="s">
        <v>53</v>
      </c>
      <c r="B47" s="37">
        <v>0</v>
      </c>
      <c r="C47" s="37">
        <v>0</v>
      </c>
      <c r="D47" s="37">
        <v>0</v>
      </c>
      <c r="E47" s="37">
        <v>0</v>
      </c>
      <c r="F47" s="37">
        <v>0</v>
      </c>
      <c r="G47" s="37">
        <v>0</v>
      </c>
      <c r="H47" s="37">
        <v>0</v>
      </c>
      <c r="I47" s="37">
        <v>0</v>
      </c>
      <c r="J47" s="37">
        <v>0</v>
      </c>
      <c r="K47" s="5">
        <v>0</v>
      </c>
      <c r="L47" s="5">
        <v>0</v>
      </c>
      <c r="M47" s="38">
        <v>0</v>
      </c>
      <c r="N47" s="16">
        <v>0</v>
      </c>
      <c r="O47" s="16">
        <v>0</v>
      </c>
      <c r="P47" s="16">
        <v>0</v>
      </c>
      <c r="Q47" s="16">
        <v>0</v>
      </c>
      <c r="R47" s="16">
        <v>0</v>
      </c>
      <c r="S47" s="16">
        <v>0</v>
      </c>
      <c r="T47" s="5">
        <v>0</v>
      </c>
      <c r="U47" s="5">
        <v>0</v>
      </c>
      <c r="V47" s="5">
        <v>0</v>
      </c>
      <c r="W47" s="5">
        <v>686000</v>
      </c>
      <c r="X47" s="5">
        <v>447000</v>
      </c>
      <c r="Y47" s="5">
        <v>199000</v>
      </c>
      <c r="Z47" s="5">
        <v>0</v>
      </c>
      <c r="AA47" s="5">
        <v>0</v>
      </c>
      <c r="AB47" s="5">
        <v>0</v>
      </c>
      <c r="AC47" s="5">
        <v>0</v>
      </c>
      <c r="AD47" s="5">
        <v>0</v>
      </c>
      <c r="AE47" s="5">
        <v>0</v>
      </c>
    </row>
    <row r="48" spans="1:31" s="4" customFormat="1" ht="20" thickBot="1" x14ac:dyDescent="0.3">
      <c r="A48" s="4" t="s">
        <v>3</v>
      </c>
      <c r="B48" s="24">
        <f t="shared" ref="B48:Y48" si="33">B45+B46+B47</f>
        <v>-75624000</v>
      </c>
      <c r="C48" s="24">
        <f t="shared" si="33"/>
        <v>112900000</v>
      </c>
      <c r="D48" s="24">
        <f t="shared" si="33"/>
        <v>4041000</v>
      </c>
      <c r="E48" s="24">
        <f t="shared" si="33"/>
        <v>-25216000</v>
      </c>
      <c r="F48" s="24">
        <f t="shared" si="33"/>
        <v>8201000</v>
      </c>
      <c r="G48" s="24">
        <f t="shared" si="33"/>
        <v>-918000</v>
      </c>
      <c r="H48" s="24">
        <f t="shared" si="33"/>
        <v>-1043000</v>
      </c>
      <c r="I48" s="24">
        <f t="shared" si="33"/>
        <v>810000</v>
      </c>
      <c r="J48" s="24">
        <f t="shared" si="33"/>
        <v>631000</v>
      </c>
      <c r="K48" s="24">
        <f t="shared" si="33"/>
        <v>3779000</v>
      </c>
      <c r="L48" s="24">
        <f t="shared" si="33"/>
        <v>5541000</v>
      </c>
      <c r="M48" s="24">
        <f t="shared" si="33"/>
        <v>7840000</v>
      </c>
      <c r="N48" s="24">
        <f t="shared" si="33"/>
        <v>7672000</v>
      </c>
      <c r="O48" s="24">
        <f t="shared" si="33"/>
        <v>8026000</v>
      </c>
      <c r="P48" s="24">
        <f t="shared" si="33"/>
        <v>7113000</v>
      </c>
      <c r="Q48" s="24">
        <f t="shared" si="33"/>
        <v>5316000</v>
      </c>
      <c r="R48" s="24">
        <f t="shared" si="33"/>
        <v>2438000</v>
      </c>
      <c r="S48" s="24">
        <f t="shared" si="33"/>
        <v>4287000</v>
      </c>
      <c r="T48" s="24">
        <f t="shared" si="33"/>
        <v>3731000</v>
      </c>
      <c r="U48" s="24">
        <f t="shared" si="33"/>
        <v>2403000</v>
      </c>
      <c r="V48" s="24">
        <f t="shared" si="33"/>
        <v>1226000</v>
      </c>
      <c r="W48" s="24">
        <f t="shared" si="33"/>
        <v>-13373000</v>
      </c>
      <c r="X48" s="24">
        <f t="shared" si="33"/>
        <v>1838000</v>
      </c>
      <c r="Y48" s="24">
        <f t="shared" si="33"/>
        <v>2123000</v>
      </c>
      <c r="Z48" s="24">
        <f t="shared" ref="Z48:AD48" si="34">Z45+Z46+Z47</f>
        <v>3258000</v>
      </c>
      <c r="AA48" s="24">
        <f t="shared" si="34"/>
        <v>3018000</v>
      </c>
      <c r="AB48" s="24">
        <f t="shared" si="34"/>
        <v>2565000</v>
      </c>
      <c r="AC48" s="24">
        <f t="shared" si="34"/>
        <v>2041000</v>
      </c>
      <c r="AD48" s="24">
        <f t="shared" si="34"/>
        <v>2176000</v>
      </c>
      <c r="AE48" s="24">
        <f t="shared" ref="AE48" si="35">AE45+AE46+AE47</f>
        <v>1211000</v>
      </c>
    </row>
    <row r="49" spans="1:31" ht="20" thickTop="1" x14ac:dyDescent="0.25">
      <c r="B49" s="37"/>
      <c r="C49" s="37"/>
      <c r="D49" s="37"/>
      <c r="E49" s="37"/>
      <c r="F49" s="37"/>
      <c r="G49" s="37"/>
      <c r="H49" s="37"/>
      <c r="I49" s="37"/>
      <c r="J49" s="37"/>
      <c r="K49" s="5"/>
      <c r="L49" s="5"/>
      <c r="O49" s="16"/>
      <c r="P49" s="16"/>
      <c r="Q49" s="16"/>
      <c r="R49" s="16"/>
      <c r="S49" s="16"/>
      <c r="T49" s="5"/>
      <c r="U49" s="5"/>
      <c r="V49" s="5"/>
      <c r="W49" s="5"/>
      <c r="X49" s="5"/>
      <c r="Y49" s="5"/>
      <c r="Z49" s="5"/>
      <c r="AA49" s="5"/>
      <c r="AB49" s="5"/>
      <c r="AC49" s="5"/>
      <c r="AD49" s="5"/>
      <c r="AE49" s="5"/>
    </row>
    <row r="50" spans="1:31" x14ac:dyDescent="0.25">
      <c r="A50" s="2" t="s">
        <v>207</v>
      </c>
      <c r="B50" s="37">
        <v>1379655</v>
      </c>
      <c r="C50" s="37">
        <v>1380746</v>
      </c>
      <c r="D50" s="37">
        <v>1380746</v>
      </c>
      <c r="E50" s="37">
        <v>1380746</v>
      </c>
      <c r="F50" s="37">
        <v>1380746</v>
      </c>
      <c r="G50" s="37">
        <v>1380746</v>
      </c>
      <c r="H50" s="37">
        <v>1380746</v>
      </c>
      <c r="I50" s="37">
        <v>1380746</v>
      </c>
      <c r="J50" s="37">
        <v>1380746</v>
      </c>
      <c r="K50" s="5">
        <v>1380746</v>
      </c>
      <c r="L50" s="5">
        <v>1380746</v>
      </c>
      <c r="M50" s="37">
        <v>1380746</v>
      </c>
      <c r="N50" s="5">
        <v>1380746</v>
      </c>
      <c r="O50" s="16">
        <v>1408699</v>
      </c>
      <c r="P50" s="16">
        <v>1452854</v>
      </c>
      <c r="Q50" s="16">
        <v>1452914</v>
      </c>
      <c r="R50" s="16">
        <v>1453121</v>
      </c>
      <c r="S50" s="16">
        <v>1453531</v>
      </c>
      <c r="T50" s="5">
        <v>1459363</v>
      </c>
      <c r="U50" s="5">
        <v>1474805</v>
      </c>
      <c r="V50" s="5">
        <v>1487798</v>
      </c>
      <c r="W50" s="5">
        <v>1494900</v>
      </c>
      <c r="X50" s="5">
        <v>1546319</v>
      </c>
      <c r="Y50" s="5">
        <v>1579251</v>
      </c>
      <c r="Z50" s="5">
        <v>1589971</v>
      </c>
      <c r="AA50" s="5">
        <v>1596825</v>
      </c>
      <c r="AB50" s="5">
        <v>1613208</v>
      </c>
      <c r="AC50" s="5">
        <v>1619841</v>
      </c>
      <c r="AD50" s="5">
        <v>1623881</v>
      </c>
      <c r="AE50" s="5">
        <v>1658904</v>
      </c>
    </row>
    <row r="51" spans="1:31" x14ac:dyDescent="0.25">
      <c r="E51" s="2"/>
      <c r="O51" s="16"/>
      <c r="T51" s="5"/>
      <c r="U51" s="5"/>
      <c r="V51" s="5"/>
      <c r="W51" s="5"/>
      <c r="X51" s="5"/>
      <c r="Y51" s="5"/>
      <c r="Z51" s="5"/>
      <c r="AA51" s="5"/>
      <c r="AB51" s="5"/>
      <c r="AC51" s="5"/>
      <c r="AD51" s="5"/>
      <c r="AE51" s="5"/>
    </row>
    <row r="52" spans="1:31" s="4" customFormat="1" x14ac:dyDescent="0.25">
      <c r="A52" s="4" t="s">
        <v>129</v>
      </c>
      <c r="B52" s="41">
        <f t="shared" ref="B52" si="36">B48/B50</f>
        <v>-54.813703425856467</v>
      </c>
      <c r="C52" s="41">
        <f t="shared" ref="C52" si="37">C48/C50</f>
        <v>81.767392409610451</v>
      </c>
      <c r="D52" s="41">
        <f t="shared" ref="D52" si="38">D48/D50</f>
        <v>2.9266787664059861</v>
      </c>
      <c r="E52" s="41">
        <f t="shared" ref="E52" si="39">E48/E50</f>
        <v>-18.262591381760295</v>
      </c>
      <c r="F52" s="41">
        <f t="shared" ref="F52:G52" si="40">F48/F50</f>
        <v>5.9395428268486743</v>
      </c>
      <c r="G52" s="41">
        <f t="shared" si="40"/>
        <v>-0.66485798256884321</v>
      </c>
      <c r="H52" s="41">
        <f t="shared" ref="H52" si="41">H48/H50</f>
        <v>-0.75538875361579905</v>
      </c>
      <c r="I52" s="41">
        <f>I48/I50</f>
        <v>0.58663939638427343</v>
      </c>
      <c r="J52" s="41">
        <f t="shared" ref="J52:K52" si="42">J48/J50</f>
        <v>0.45699933224503275</v>
      </c>
      <c r="K52" s="41">
        <f t="shared" si="42"/>
        <v>2.7369262702915669</v>
      </c>
      <c r="L52" s="41">
        <f t="shared" ref="L52:Y52" si="43">L48/L50</f>
        <v>4.0130480189694557</v>
      </c>
      <c r="M52" s="41">
        <f t="shared" si="43"/>
        <v>5.6780899600650665</v>
      </c>
      <c r="N52" s="31">
        <f t="shared" si="43"/>
        <v>5.5564166037779579</v>
      </c>
      <c r="O52" s="31">
        <f t="shared" si="43"/>
        <v>5.6974555955530599</v>
      </c>
      <c r="P52" s="31">
        <f t="shared" si="43"/>
        <v>4.8958807973822562</v>
      </c>
      <c r="Q52" s="31">
        <f t="shared" si="43"/>
        <v>3.6588538619629243</v>
      </c>
      <c r="R52" s="31">
        <f t="shared" si="43"/>
        <v>1.677768059232507</v>
      </c>
      <c r="S52" s="31">
        <f t="shared" si="43"/>
        <v>2.9493695008912777</v>
      </c>
      <c r="T52" s="31">
        <f t="shared" si="43"/>
        <v>2.5565948979109376</v>
      </c>
      <c r="U52" s="31">
        <f t="shared" si="43"/>
        <v>1.6293679503391973</v>
      </c>
      <c r="V52" s="31">
        <f t="shared" si="43"/>
        <v>0.82403659636590454</v>
      </c>
      <c r="W52" s="31">
        <f t="shared" si="43"/>
        <v>-8.9457488795237143</v>
      </c>
      <c r="X52" s="31">
        <f t="shared" si="43"/>
        <v>1.1886292543776542</v>
      </c>
      <c r="Y52" s="31">
        <f t="shared" si="43"/>
        <v>1.3443081562082277</v>
      </c>
      <c r="Z52" s="31">
        <f t="shared" ref="Z52:AD52" si="44">Z48/Z50</f>
        <v>2.0490939771857475</v>
      </c>
      <c r="AA52" s="31">
        <f t="shared" si="44"/>
        <v>1.8900004696820252</v>
      </c>
      <c r="AB52" s="31">
        <f t="shared" si="44"/>
        <v>1.5899995536843359</v>
      </c>
      <c r="AC52" s="31">
        <f t="shared" si="44"/>
        <v>1.2600002098971441</v>
      </c>
      <c r="AD52" s="31">
        <f t="shared" si="44"/>
        <v>1.3399996674633179</v>
      </c>
      <c r="AE52" s="31">
        <f t="shared" ref="AE52" si="45">AE48/AE50</f>
        <v>0.73000004822461095</v>
      </c>
    </row>
    <row r="53" spans="1:31" x14ac:dyDescent="0.25">
      <c r="E53" s="2"/>
      <c r="O53" s="16"/>
      <c r="T53" s="5"/>
      <c r="U53" s="5"/>
      <c r="V53" s="5"/>
      <c r="W53" s="5"/>
      <c r="X53" s="5"/>
      <c r="Y53" s="5"/>
    </row>
    <row r="54" spans="1:31" x14ac:dyDescent="0.25">
      <c r="A54" s="4" t="s">
        <v>60</v>
      </c>
      <c r="B54" s="4"/>
      <c r="C54" s="4"/>
      <c r="D54" s="4"/>
      <c r="E54" s="4"/>
      <c r="F54" s="4"/>
      <c r="G54" s="4"/>
      <c r="H54" s="4"/>
      <c r="I54" s="4"/>
      <c r="J54" s="4"/>
      <c r="K54" s="4"/>
      <c r="L54" s="4"/>
      <c r="O54" s="16"/>
    </row>
    <row r="55" spans="1:31" x14ac:dyDescent="0.25">
      <c r="A55" s="2" t="s">
        <v>14</v>
      </c>
      <c r="B55" s="40">
        <f t="shared" ref="B55:Y55" si="46">B6/B13</f>
        <v>0.1590660815789961</v>
      </c>
      <c r="C55" s="40">
        <f t="shared" si="46"/>
        <v>0.16366549824737106</v>
      </c>
      <c r="D55" s="40">
        <f t="shared" si="46"/>
        <v>0.14224500420487765</v>
      </c>
      <c r="E55" s="40">
        <f t="shared" si="46"/>
        <v>0.18768882951392457</v>
      </c>
      <c r="F55" s="40">
        <f t="shared" si="46"/>
        <v>0.22386556273493355</v>
      </c>
      <c r="G55" s="40">
        <f t="shared" si="46"/>
        <v>0.21998840131451769</v>
      </c>
      <c r="H55" s="40">
        <f t="shared" si="46"/>
        <v>0.23680669037777563</v>
      </c>
      <c r="I55" s="40">
        <f t="shared" si="46"/>
        <v>0.2388012187912138</v>
      </c>
      <c r="J55" s="40">
        <f t="shared" si="46"/>
        <v>0.26333970476475599</v>
      </c>
      <c r="K55" s="27">
        <f t="shared" si="46"/>
        <v>0.38411720989489329</v>
      </c>
      <c r="L55" s="27">
        <f t="shared" si="46"/>
        <v>0.60303068331555498</v>
      </c>
      <c r="M55" s="27">
        <f t="shared" si="46"/>
        <v>0.61823081157824589</v>
      </c>
      <c r="N55" s="27">
        <f t="shared" si="46"/>
        <v>0.61695050558807873</v>
      </c>
      <c r="O55" s="27">
        <f t="shared" si="46"/>
        <v>0.58346526815753019</v>
      </c>
      <c r="P55" s="27">
        <f t="shared" si="46"/>
        <v>0.58542051471493661</v>
      </c>
      <c r="Q55" s="27">
        <f t="shared" si="46"/>
        <v>0.54122404807336311</v>
      </c>
      <c r="R55" s="27">
        <f t="shared" si="46"/>
        <v>0.52843418898464767</v>
      </c>
      <c r="S55" s="6">
        <f t="shared" si="46"/>
        <v>0.49516109641740802</v>
      </c>
      <c r="T55" s="6">
        <f t="shared" si="46"/>
        <v>0.47395310377414213</v>
      </c>
      <c r="U55" s="6">
        <f t="shared" si="46"/>
        <v>0.49574921849893366</v>
      </c>
      <c r="V55" s="6">
        <f t="shared" si="46"/>
        <v>0.50601953068065875</v>
      </c>
      <c r="W55" s="6">
        <f t="shared" si="46"/>
        <v>0.53565750624574149</v>
      </c>
      <c r="X55" s="6">
        <f t="shared" si="46"/>
        <v>0.53534704370179953</v>
      </c>
      <c r="Y55" s="6">
        <f t="shared" si="46"/>
        <v>0.55778175313059031</v>
      </c>
      <c r="Z55" s="6">
        <f t="shared" ref="Z55:AE55" si="47">Z6/Z13</f>
        <v>0.58465586483866505</v>
      </c>
      <c r="AA55" s="6">
        <f t="shared" si="47"/>
        <v>0.58946038026156722</v>
      </c>
      <c r="AB55" s="6">
        <f t="shared" si="47"/>
        <v>0.59559620784564482</v>
      </c>
      <c r="AC55" s="6">
        <f t="shared" si="47"/>
        <v>0.5857481635722136</v>
      </c>
      <c r="AD55" s="6">
        <f t="shared" si="47"/>
        <v>0.56401871962560746</v>
      </c>
      <c r="AE55" s="6">
        <f t="shared" si="47"/>
        <v>0.55435303131883917</v>
      </c>
    </row>
    <row r="56" spans="1:31" x14ac:dyDescent="0.25">
      <c r="A56" s="2" t="s">
        <v>15</v>
      </c>
      <c r="B56" s="40">
        <f t="shared" ref="B56:Y56" si="48">B7/B13</f>
        <v>8.135681090188672E-2</v>
      </c>
      <c r="C56" s="40">
        <f t="shared" si="48"/>
        <v>9.1657486229344012E-2</v>
      </c>
      <c r="D56" s="40">
        <f t="shared" si="48"/>
        <v>0.10191822514116375</v>
      </c>
      <c r="E56" s="40">
        <f t="shared" si="48"/>
        <v>0.10788202651320522</v>
      </c>
      <c r="F56" s="40">
        <f t="shared" si="48"/>
        <v>0.13269292189764884</v>
      </c>
      <c r="G56" s="40">
        <f t="shared" si="48"/>
        <v>0.13662284941040015</v>
      </c>
      <c r="H56" s="40">
        <f t="shared" si="48"/>
        <v>0.14207440161491877</v>
      </c>
      <c r="I56" s="40">
        <f t="shared" si="48"/>
        <v>0.13449906771567602</v>
      </c>
      <c r="J56" s="40">
        <f t="shared" si="48"/>
        <v>0.13905073348225594</v>
      </c>
      <c r="K56" s="27">
        <f t="shared" si="48"/>
        <v>0.16843613971759211</v>
      </c>
      <c r="L56" s="27">
        <f t="shared" si="48"/>
        <v>0.20486917236619187</v>
      </c>
      <c r="M56" s="27">
        <f t="shared" si="48"/>
        <v>0.1960710456929273</v>
      </c>
      <c r="N56" s="27">
        <f t="shared" si="48"/>
        <v>0.188158594997339</v>
      </c>
      <c r="O56" s="27">
        <f t="shared" si="48"/>
        <v>0.19372155155353254</v>
      </c>
      <c r="P56" s="27">
        <f t="shared" si="48"/>
        <v>0.21026967122275581</v>
      </c>
      <c r="Q56" s="27">
        <f t="shared" si="48"/>
        <v>0.25375217156039076</v>
      </c>
      <c r="R56" s="27">
        <f t="shared" si="48"/>
        <v>0.28239582368022736</v>
      </c>
      <c r="S56" s="6">
        <f t="shared" si="48"/>
        <v>0.28817023322914165</v>
      </c>
      <c r="T56" s="6">
        <f t="shared" si="48"/>
        <v>0.29971649636760972</v>
      </c>
      <c r="U56" s="6">
        <f t="shared" si="48"/>
        <v>0.30310555377019488</v>
      </c>
      <c r="V56" s="6">
        <f t="shared" si="48"/>
        <v>0.3219355779040956</v>
      </c>
      <c r="W56" s="6">
        <f t="shared" si="48"/>
        <v>0.32210992505110153</v>
      </c>
      <c r="X56" s="6">
        <f t="shared" si="48"/>
        <v>0.31199121679520136</v>
      </c>
      <c r="Y56" s="6">
        <f t="shared" si="48"/>
        <v>0.32131553598458784</v>
      </c>
      <c r="Z56" s="6">
        <f t="shared" ref="Z56:AE56" si="49">Z7/Z13</f>
        <v>0.31710289433596456</v>
      </c>
      <c r="AA56" s="6">
        <f t="shared" si="49"/>
        <v>0.31613364105945707</v>
      </c>
      <c r="AB56" s="6">
        <f t="shared" si="49"/>
        <v>0.3044566154188329</v>
      </c>
      <c r="AC56" s="6">
        <f t="shared" si="49"/>
        <v>0.30904043033142459</v>
      </c>
      <c r="AD56" s="6">
        <f t="shared" si="49"/>
        <v>0.30092398152036959</v>
      </c>
      <c r="AE56" s="6">
        <f t="shared" si="49"/>
        <v>0.30051399929764072</v>
      </c>
    </row>
    <row r="57" spans="1:31" x14ac:dyDescent="0.25">
      <c r="A57" s="2" t="s">
        <v>16</v>
      </c>
      <c r="B57" s="40">
        <f t="shared" ref="B57:Y57" si="50">B8/B13</f>
        <v>5.4379825584624786E-2</v>
      </c>
      <c r="C57" s="40">
        <f t="shared" si="50"/>
        <v>5.376064096144216E-2</v>
      </c>
      <c r="D57" s="40">
        <f t="shared" si="50"/>
        <v>5.0078090585078693E-2</v>
      </c>
      <c r="E57" s="40">
        <f t="shared" si="50"/>
        <v>5.5739389579693766E-2</v>
      </c>
      <c r="F57" s="40">
        <f t="shared" si="50"/>
        <v>6.5326880082549194E-2</v>
      </c>
      <c r="G57" s="40">
        <f t="shared" si="50"/>
        <v>6.7948965783877824E-2</v>
      </c>
      <c r="H57" s="40">
        <f t="shared" si="50"/>
        <v>6.3707584350668076E-2</v>
      </c>
      <c r="I57" s="40">
        <f t="shared" si="50"/>
        <v>6.1462549456546452E-2</v>
      </c>
      <c r="J57" s="40">
        <f t="shared" si="50"/>
        <v>6.4481956566796395E-2</v>
      </c>
      <c r="K57" s="40">
        <f t="shared" si="50"/>
        <v>7.9944792440811124E-2</v>
      </c>
      <c r="L57" s="40">
        <f t="shared" si="50"/>
        <v>0.10055217418585681</v>
      </c>
      <c r="M57" s="40">
        <f t="shared" si="50"/>
        <v>9.9324892069654919E-2</v>
      </c>
      <c r="N57" s="40">
        <f t="shared" si="50"/>
        <v>0.10609366684406599</v>
      </c>
      <c r="O57" s="40">
        <f t="shared" si="50"/>
        <v>0.10053433603799723</v>
      </c>
      <c r="P57" s="40">
        <f t="shared" si="50"/>
        <v>8.6664203915773924E-2</v>
      </c>
      <c r="Q57" s="40">
        <f t="shared" si="50"/>
        <v>9.3384216671887899E-2</v>
      </c>
      <c r="R57" s="40">
        <f t="shared" si="50"/>
        <v>9.2546257683872368E-2</v>
      </c>
      <c r="S57" s="40">
        <f t="shared" si="50"/>
        <v>8.9444578023563356E-2</v>
      </c>
      <c r="T57" s="40">
        <f t="shared" si="50"/>
        <v>8.8653948378713598E-2</v>
      </c>
      <c r="U57" s="40">
        <f t="shared" si="50"/>
        <v>8.4898770048789041E-2</v>
      </c>
      <c r="V57" s="40">
        <f t="shared" si="50"/>
        <v>9.1444395860661706E-2</v>
      </c>
      <c r="W57" s="40">
        <f t="shared" si="50"/>
        <v>8.3891664774017716E-2</v>
      </c>
      <c r="X57" s="40">
        <f t="shared" si="50"/>
        <v>9.0322407883461867E-2</v>
      </c>
      <c r="Y57" s="40">
        <f t="shared" si="50"/>
        <v>8.7518921150405951E-2</v>
      </c>
      <c r="Z57" s="40">
        <f t="shared" ref="Z57:AE57" si="51">Z8/Z13</f>
        <v>9.8241240825370446E-2</v>
      </c>
      <c r="AA57" s="40">
        <f t="shared" si="51"/>
        <v>9.440597867897571E-2</v>
      </c>
      <c r="AB57" s="40">
        <f t="shared" si="51"/>
        <v>9.9947176735522253E-2</v>
      </c>
      <c r="AC57" s="40">
        <f t="shared" si="51"/>
        <v>0.10521140609636184</v>
      </c>
      <c r="AD57" s="40">
        <f t="shared" si="51"/>
        <v>0.13505729885402293</v>
      </c>
      <c r="AE57" s="40">
        <f t="shared" si="51"/>
        <v>0.14513296938352011</v>
      </c>
    </row>
    <row r="58" spans="1:31" x14ac:dyDescent="0.25">
      <c r="A58" s="2" t="s">
        <v>122</v>
      </c>
      <c r="B58" s="40">
        <f t="shared" ref="B58:Y58" si="52">B9/B13</f>
        <v>0.35534818271028901</v>
      </c>
      <c r="C58" s="40">
        <f t="shared" si="52"/>
        <v>0.42151226840260392</v>
      </c>
      <c r="D58" s="40">
        <f t="shared" si="52"/>
        <v>0.4334427936406231</v>
      </c>
      <c r="E58" s="40">
        <f t="shared" si="52"/>
        <v>0.41473640941321549</v>
      </c>
      <c r="F58" s="40">
        <f t="shared" si="52"/>
        <v>0.4231874800383264</v>
      </c>
      <c r="G58" s="40">
        <f t="shared" si="52"/>
        <v>0.38751691474966171</v>
      </c>
      <c r="H58" s="40">
        <f t="shared" si="52"/>
        <v>0.35465731039123327</v>
      </c>
      <c r="I58" s="40">
        <f t="shared" si="52"/>
        <v>0.31797717040338352</v>
      </c>
      <c r="J58" s="40">
        <f t="shared" si="52"/>
        <v>0.29908113211892318</v>
      </c>
      <c r="K58" s="40">
        <f t="shared" si="52"/>
        <v>0.26388151608451005</v>
      </c>
      <c r="L58" s="40">
        <f t="shared" si="52"/>
        <v>6.9178640898537994E-2</v>
      </c>
      <c r="M58" s="85">
        <f t="shared" si="52"/>
        <v>8.637325065917191E-2</v>
      </c>
      <c r="N58" s="85">
        <f t="shared" si="52"/>
        <v>8.8797232570516235E-2</v>
      </c>
      <c r="O58" s="85">
        <f t="shared" si="52"/>
        <v>0.12227884425094003</v>
      </c>
      <c r="P58" s="85">
        <f t="shared" si="52"/>
        <v>0.11764561014653367</v>
      </c>
      <c r="Q58" s="85">
        <f t="shared" si="52"/>
        <v>0.11163956369435822</v>
      </c>
      <c r="R58" s="85">
        <f t="shared" si="52"/>
        <v>9.6623729651252585E-2</v>
      </c>
      <c r="S58" s="85">
        <f t="shared" si="52"/>
        <v>0.12722409232988699</v>
      </c>
      <c r="T58" s="85">
        <f t="shared" si="52"/>
        <v>0.13767645147953458</v>
      </c>
      <c r="U58" s="85">
        <f t="shared" si="52"/>
        <v>0.11624645768208244</v>
      </c>
      <c r="V58" s="85">
        <f t="shared" si="52"/>
        <v>7.2613321673225484E-2</v>
      </c>
      <c r="W58" s="85">
        <f t="shared" si="52"/>
        <v>5.8340903929139223E-2</v>
      </c>
      <c r="X58" s="85">
        <f t="shared" si="52"/>
        <v>6.2339331619537273E-2</v>
      </c>
      <c r="Y58" s="85">
        <f t="shared" si="52"/>
        <v>3.3383789734415852E-2</v>
      </c>
      <c r="Z58" s="85">
        <f t="shared" ref="Z58:AE58" si="53">Z9/Z13</f>
        <v>0</v>
      </c>
      <c r="AA58" s="85">
        <f t="shared" si="53"/>
        <v>0</v>
      </c>
      <c r="AB58" s="85">
        <f t="shared" si="53"/>
        <v>0</v>
      </c>
      <c r="AC58" s="85">
        <f t="shared" si="53"/>
        <v>0</v>
      </c>
      <c r="AD58" s="85">
        <f t="shared" si="53"/>
        <v>0</v>
      </c>
      <c r="AE58" s="85">
        <f t="shared" si="53"/>
        <v>0</v>
      </c>
    </row>
    <row r="59" spans="1:31" x14ac:dyDescent="0.25">
      <c r="A59" s="2" t="s">
        <v>123</v>
      </c>
      <c r="B59" s="40">
        <f t="shared" ref="B59:L59" si="54">B10/B13</f>
        <v>0.21968560795422984</v>
      </c>
      <c r="C59" s="40">
        <f t="shared" si="54"/>
        <v>0.12656985478217325</v>
      </c>
      <c r="D59" s="40">
        <f t="shared" si="54"/>
        <v>0.15453926554803571</v>
      </c>
      <c r="E59" s="40">
        <f t="shared" si="54"/>
        <v>0.11384235946973589</v>
      </c>
      <c r="F59" s="40">
        <f t="shared" si="54"/>
        <v>6.9577181043166347E-2</v>
      </c>
      <c r="G59" s="40">
        <f t="shared" si="54"/>
        <v>0.10815774212255945</v>
      </c>
      <c r="H59" s="40">
        <f t="shared" si="54"/>
        <v>9.8168797462270502E-2</v>
      </c>
      <c r="I59" s="40">
        <f t="shared" si="54"/>
        <v>0.10696257219518851</v>
      </c>
      <c r="J59" s="40">
        <f t="shared" si="54"/>
        <v>9.2163139350113998E-2</v>
      </c>
      <c r="K59" s="40">
        <f t="shared" si="54"/>
        <v>9.0402378171780443E-2</v>
      </c>
      <c r="L59" s="40">
        <f t="shared" si="54"/>
        <v>2.2369329233858318E-2</v>
      </c>
      <c r="M59" s="85"/>
      <c r="N59" s="85"/>
      <c r="O59" s="85"/>
      <c r="P59" s="85"/>
      <c r="Q59" s="85"/>
      <c r="R59" s="85"/>
      <c r="S59" s="85"/>
      <c r="T59" s="85"/>
      <c r="U59" s="85"/>
      <c r="V59" s="85"/>
      <c r="W59" s="85"/>
      <c r="X59" s="85"/>
      <c r="Y59" s="85"/>
      <c r="Z59" s="85"/>
      <c r="AA59" s="85"/>
      <c r="AB59" s="85"/>
      <c r="AC59" s="85"/>
      <c r="AD59" s="85"/>
      <c r="AE59" s="85"/>
    </row>
    <row r="60" spans="1:31" x14ac:dyDescent="0.25">
      <c r="A60" s="2" t="s">
        <v>124</v>
      </c>
      <c r="B60" s="40">
        <f t="shared" ref="B60:L60" si="55">B11/B13</f>
        <v>0.13016349126997354</v>
      </c>
      <c r="C60" s="40">
        <f t="shared" si="55"/>
        <v>0.1428342513770656</v>
      </c>
      <c r="D60" s="40">
        <f t="shared" si="55"/>
        <v>0.11777662088022106</v>
      </c>
      <c r="E60" s="40">
        <f t="shared" si="55"/>
        <v>0.12011098551022506</v>
      </c>
      <c r="F60" s="40">
        <f t="shared" si="55"/>
        <v>8.5349974203375673E-2</v>
      </c>
      <c r="G60" s="40">
        <f t="shared" si="55"/>
        <v>7.9765126618983176E-2</v>
      </c>
      <c r="H60" s="40">
        <f t="shared" si="55"/>
        <v>0.10458521580313371</v>
      </c>
      <c r="I60" s="40">
        <f t="shared" si="55"/>
        <v>0.14029742143799173</v>
      </c>
      <c r="J60" s="40">
        <f t="shared" si="55"/>
        <v>0.1418833337171545</v>
      </c>
      <c r="K60" s="40">
        <f t="shared" si="55"/>
        <v>1.3217963690412995E-2</v>
      </c>
      <c r="L60" s="40">
        <f t="shared" si="55"/>
        <v>0</v>
      </c>
      <c r="M60" s="85"/>
      <c r="N60" s="85"/>
      <c r="O60" s="85"/>
      <c r="P60" s="85"/>
      <c r="Q60" s="85"/>
      <c r="R60" s="85"/>
      <c r="S60" s="85"/>
      <c r="T60" s="85"/>
      <c r="U60" s="85"/>
      <c r="V60" s="85"/>
      <c r="W60" s="85"/>
      <c r="X60" s="85"/>
      <c r="Y60" s="85"/>
      <c r="Z60" s="85"/>
      <c r="AA60" s="85"/>
      <c r="AB60" s="85"/>
      <c r="AC60" s="85"/>
      <c r="AD60" s="85"/>
      <c r="AE60" s="85"/>
    </row>
    <row r="61" spans="1:31" x14ac:dyDescent="0.25">
      <c r="A61" s="2" t="s">
        <v>58</v>
      </c>
      <c r="B61" s="40">
        <f t="shared" ref="B61:Y61" si="56">B12/B13</f>
        <v>0</v>
      </c>
      <c r="C61" s="40">
        <f t="shared" si="56"/>
        <v>0</v>
      </c>
      <c r="D61" s="40">
        <f t="shared" si="56"/>
        <v>0</v>
      </c>
      <c r="E61" s="40">
        <f t="shared" si="56"/>
        <v>0</v>
      </c>
      <c r="F61" s="40">
        <f t="shared" si="56"/>
        <v>0</v>
      </c>
      <c r="G61" s="40">
        <f t="shared" si="56"/>
        <v>0</v>
      </c>
      <c r="H61" s="40">
        <f t="shared" si="56"/>
        <v>0</v>
      </c>
      <c r="I61" s="40">
        <f t="shared" si="56"/>
        <v>0</v>
      </c>
      <c r="J61" s="40">
        <f t="shared" si="56"/>
        <v>0</v>
      </c>
      <c r="K61" s="27">
        <f t="shared" si="56"/>
        <v>0</v>
      </c>
      <c r="L61" s="27">
        <f t="shared" si="56"/>
        <v>0</v>
      </c>
      <c r="M61" s="27">
        <f t="shared" si="56"/>
        <v>0</v>
      </c>
      <c r="N61" s="27">
        <f t="shared" si="56"/>
        <v>0</v>
      </c>
      <c r="O61" s="27">
        <f t="shared" si="56"/>
        <v>0</v>
      </c>
      <c r="P61" s="27">
        <f t="shared" si="56"/>
        <v>0</v>
      </c>
      <c r="Q61" s="27">
        <f t="shared" si="56"/>
        <v>0</v>
      </c>
      <c r="R61" s="27">
        <f t="shared" si="56"/>
        <v>0</v>
      </c>
      <c r="S61" s="6">
        <f t="shared" si="56"/>
        <v>0</v>
      </c>
      <c r="T61" s="6">
        <f t="shared" si="56"/>
        <v>0</v>
      </c>
      <c r="U61" s="6">
        <f t="shared" si="56"/>
        <v>0</v>
      </c>
      <c r="V61" s="6">
        <f t="shared" si="56"/>
        <v>7.9871738813584031E-3</v>
      </c>
      <c r="W61" s="6">
        <f t="shared" si="56"/>
        <v>0</v>
      </c>
      <c r="X61" s="6">
        <f t="shared" si="56"/>
        <v>0</v>
      </c>
      <c r="Y61" s="6">
        <f t="shared" si="56"/>
        <v>0</v>
      </c>
      <c r="Z61" s="6">
        <f t="shared" ref="Z61:AE61" si="57">Z12/Z13</f>
        <v>0</v>
      </c>
      <c r="AA61" s="6">
        <f t="shared" si="57"/>
        <v>0</v>
      </c>
      <c r="AB61" s="6">
        <f t="shared" si="57"/>
        <v>0</v>
      </c>
      <c r="AC61" s="6">
        <f t="shared" si="57"/>
        <v>0</v>
      </c>
      <c r="AD61" s="6">
        <f t="shared" si="57"/>
        <v>0</v>
      </c>
      <c r="AE61" s="6">
        <f t="shared" si="57"/>
        <v>0</v>
      </c>
    </row>
    <row r="62" spans="1:31" ht="20" thickBot="1" x14ac:dyDescent="0.3">
      <c r="A62" s="2" t="s">
        <v>145</v>
      </c>
      <c r="B62" s="42">
        <f t="shared" ref="B62" si="58">SUM(B55:B61)</f>
        <v>1</v>
      </c>
      <c r="C62" s="42">
        <f t="shared" ref="C62" si="59">SUM(C55:C61)</f>
        <v>1</v>
      </c>
      <c r="D62" s="42">
        <f t="shared" ref="D62" si="60">SUM(D55:D61)</f>
        <v>1</v>
      </c>
      <c r="E62" s="42">
        <f t="shared" ref="E62" si="61">SUM(E55:E61)</f>
        <v>1</v>
      </c>
      <c r="F62" s="42">
        <f t="shared" ref="F62:G62" si="62">SUM(F55:F61)</f>
        <v>1</v>
      </c>
      <c r="G62" s="42">
        <f t="shared" si="62"/>
        <v>1</v>
      </c>
      <c r="H62" s="42">
        <f t="shared" ref="H62:Y62" si="63">SUM(H55:H61)</f>
        <v>1</v>
      </c>
      <c r="I62" s="42">
        <f t="shared" si="63"/>
        <v>1</v>
      </c>
      <c r="J62" s="42">
        <f t="shared" si="63"/>
        <v>1</v>
      </c>
      <c r="K62" s="42">
        <f t="shared" si="63"/>
        <v>0.99999999999999989</v>
      </c>
      <c r="L62" s="42">
        <f t="shared" si="63"/>
        <v>1</v>
      </c>
      <c r="M62" s="42">
        <f t="shared" si="63"/>
        <v>1</v>
      </c>
      <c r="N62" s="42">
        <f t="shared" si="63"/>
        <v>0.99999999999999989</v>
      </c>
      <c r="O62" s="42">
        <f t="shared" si="63"/>
        <v>1</v>
      </c>
      <c r="P62" s="42">
        <f t="shared" si="63"/>
        <v>0.99999999999999989</v>
      </c>
      <c r="Q62" s="42">
        <f t="shared" si="63"/>
        <v>1</v>
      </c>
      <c r="R62" s="42">
        <f t="shared" si="63"/>
        <v>1</v>
      </c>
      <c r="S62" s="42">
        <f t="shared" si="63"/>
        <v>0.99999999999999989</v>
      </c>
      <c r="T62" s="42">
        <f t="shared" si="63"/>
        <v>1</v>
      </c>
      <c r="U62" s="42">
        <f t="shared" si="63"/>
        <v>1.0000000000000002</v>
      </c>
      <c r="V62" s="42">
        <f t="shared" si="63"/>
        <v>0.99999999999999978</v>
      </c>
      <c r="W62" s="42">
        <f t="shared" si="63"/>
        <v>1</v>
      </c>
      <c r="X62" s="42">
        <f t="shared" si="63"/>
        <v>1</v>
      </c>
      <c r="Y62" s="42">
        <f t="shared" si="63"/>
        <v>0.99999999999999989</v>
      </c>
      <c r="Z62" s="42">
        <f t="shared" ref="Z62:AE62" si="64">SUM(Z55:Z61)</f>
        <v>1</v>
      </c>
      <c r="AA62" s="42">
        <f t="shared" si="64"/>
        <v>1</v>
      </c>
      <c r="AB62" s="42">
        <f t="shared" si="64"/>
        <v>1</v>
      </c>
      <c r="AC62" s="42">
        <f t="shared" si="64"/>
        <v>1</v>
      </c>
      <c r="AD62" s="42">
        <f t="shared" si="64"/>
        <v>1</v>
      </c>
      <c r="AE62" s="42">
        <f t="shared" si="64"/>
        <v>1</v>
      </c>
    </row>
    <row r="63" spans="1:31" ht="20" thickTop="1" x14ac:dyDescent="0.25">
      <c r="E63" s="2"/>
      <c r="O63" s="16"/>
    </row>
    <row r="64" spans="1:31" x14ac:dyDescent="0.25">
      <c r="A64" s="4" t="s">
        <v>59</v>
      </c>
      <c r="B64" s="4"/>
      <c r="C64" s="4"/>
      <c r="D64" s="4"/>
      <c r="E64" s="4"/>
      <c r="F64" s="4"/>
      <c r="G64" s="4"/>
      <c r="H64" s="4"/>
      <c r="I64" s="4"/>
      <c r="J64" s="4"/>
      <c r="K64" s="4"/>
      <c r="L64" s="4"/>
      <c r="M64" s="27"/>
      <c r="N64" s="27"/>
      <c r="O64" s="27"/>
      <c r="P64" s="27"/>
      <c r="Q64" s="27"/>
      <c r="R64" s="27"/>
      <c r="S64" s="6"/>
      <c r="T64" s="6"/>
      <c r="U64" s="6"/>
      <c r="V64" s="6"/>
      <c r="W64" s="6"/>
      <c r="X64" s="6"/>
      <c r="Y64" s="6"/>
    </row>
    <row r="65" spans="1:31" x14ac:dyDescent="0.25">
      <c r="A65" s="2" t="s">
        <v>18</v>
      </c>
      <c r="B65" s="40">
        <f t="shared" ref="B65:AE65" si="65">B18/B7</f>
        <v>0.16818388711879836</v>
      </c>
      <c r="C65" s="40">
        <f t="shared" si="65"/>
        <v>0.13658216783216784</v>
      </c>
      <c r="D65" s="40">
        <f t="shared" si="65"/>
        <v>0.13732809430255402</v>
      </c>
      <c r="E65" s="40">
        <f t="shared" si="65"/>
        <v>0.13850257191846066</v>
      </c>
      <c r="F65" s="40">
        <f t="shared" si="65"/>
        <v>0.14441770042584706</v>
      </c>
      <c r="G65" s="40">
        <f t="shared" si="65"/>
        <v>0.1551114255394411</v>
      </c>
      <c r="H65" s="40">
        <f t="shared" si="65"/>
        <v>0.15426251691474965</v>
      </c>
      <c r="I65" s="40">
        <f t="shared" si="65"/>
        <v>0.20710059171597633</v>
      </c>
      <c r="J65" s="40">
        <f t="shared" si="65"/>
        <v>0.20221927790659158</v>
      </c>
      <c r="K65" s="27">
        <f t="shared" si="65"/>
        <v>0.20595650803655846</v>
      </c>
      <c r="L65" s="27">
        <f t="shared" si="65"/>
        <v>0.20229709035222052</v>
      </c>
      <c r="M65" s="27">
        <f t="shared" si="65"/>
        <v>0.20422639278853258</v>
      </c>
      <c r="N65" s="27">
        <f t="shared" si="65"/>
        <v>0.20916419176919812</v>
      </c>
      <c r="O65" s="27">
        <f t="shared" si="65"/>
        <v>0.23368663006001789</v>
      </c>
      <c r="P65" s="27">
        <f t="shared" si="65"/>
        <v>0.24385101897399861</v>
      </c>
      <c r="Q65" s="27">
        <f t="shared" si="65"/>
        <v>0.23423120089786756</v>
      </c>
      <c r="R65" s="27">
        <f t="shared" si="65"/>
        <v>0.24644497921680159</v>
      </c>
      <c r="S65" s="6">
        <f t="shared" si="65"/>
        <v>0.23466833541927409</v>
      </c>
      <c r="T65" s="6">
        <f t="shared" si="65"/>
        <v>0.24406345452753966</v>
      </c>
      <c r="U65" s="6">
        <f t="shared" si="65"/>
        <v>0.16539759036144577</v>
      </c>
      <c r="V65" s="6">
        <f t="shared" si="65"/>
        <v>0.19150670047084389</v>
      </c>
      <c r="W65" s="6">
        <f t="shared" si="65"/>
        <v>0.25859333685880487</v>
      </c>
      <c r="X65" s="6">
        <f t="shared" si="65"/>
        <v>0.26512745687065487</v>
      </c>
      <c r="Y65" s="6">
        <f t="shared" si="65"/>
        <v>0.27683083511777301</v>
      </c>
      <c r="Z65" s="6">
        <f t="shared" si="65"/>
        <v>0.29496025853786356</v>
      </c>
      <c r="AA65" s="6">
        <f t="shared" si="65"/>
        <v>0.29758386928559011</v>
      </c>
      <c r="AB65" s="6">
        <f t="shared" si="65"/>
        <v>0.35485343804218794</v>
      </c>
      <c r="AC65" s="6">
        <f t="shared" si="65"/>
        <v>0.38218229459105374</v>
      </c>
      <c r="AD65" s="6">
        <f t="shared" si="65"/>
        <v>0.33516100089721862</v>
      </c>
      <c r="AE65" s="6">
        <f t="shared" si="65"/>
        <v>0.348241793264634</v>
      </c>
    </row>
    <row r="66" spans="1:31" x14ac:dyDescent="0.25">
      <c r="A66" s="2" t="s">
        <v>20</v>
      </c>
      <c r="B66" s="40">
        <f t="shared" ref="B66:AE66" si="66">B20/B7</f>
        <v>0.1520254893035958</v>
      </c>
      <c r="C66" s="40">
        <f t="shared" si="66"/>
        <v>0.14291958041958042</v>
      </c>
      <c r="D66" s="40">
        <f t="shared" si="66"/>
        <v>0.13988212180746562</v>
      </c>
      <c r="E66" s="40">
        <f t="shared" si="66"/>
        <v>0.15964945703943609</v>
      </c>
      <c r="F66" s="40">
        <f t="shared" si="66"/>
        <v>0.15867431957044992</v>
      </c>
      <c r="G66" s="40">
        <f t="shared" si="66"/>
        <v>0.19667492041032897</v>
      </c>
      <c r="H66" s="40">
        <f t="shared" si="66"/>
        <v>0.19299729364005414</v>
      </c>
      <c r="I66" s="40">
        <f t="shared" si="66"/>
        <v>0.22282333051563821</v>
      </c>
      <c r="J66" s="40">
        <f t="shared" si="66"/>
        <v>0.21215634315998674</v>
      </c>
      <c r="K66" s="27">
        <f t="shared" si="66"/>
        <v>0.20926567916797983</v>
      </c>
      <c r="L66" s="27">
        <f t="shared" si="66"/>
        <v>0.21056661562021439</v>
      </c>
      <c r="M66" s="27">
        <f t="shared" si="66"/>
        <v>0.21235407122801833</v>
      </c>
      <c r="N66" s="27">
        <f t="shared" si="66"/>
        <v>0.20803281006929714</v>
      </c>
      <c r="O66" s="27">
        <f t="shared" si="66"/>
        <v>0.19716511301238668</v>
      </c>
      <c r="P66" s="27">
        <f t="shared" si="66"/>
        <v>0.20168657765284609</v>
      </c>
      <c r="Q66" s="27">
        <f t="shared" si="66"/>
        <v>0.18260381593714928</v>
      </c>
      <c r="R66" s="27">
        <f t="shared" si="66"/>
        <v>0.18311091664843579</v>
      </c>
      <c r="S66" s="6">
        <f t="shared" si="66"/>
        <v>0.18293700458906967</v>
      </c>
      <c r="T66" s="6">
        <f t="shared" si="66"/>
        <v>0.18947679574342299</v>
      </c>
      <c r="U66" s="6">
        <f t="shared" si="66"/>
        <v>0.19132530120481928</v>
      </c>
      <c r="V66" s="6">
        <f t="shared" si="66"/>
        <v>0.18045997826874322</v>
      </c>
      <c r="W66" s="6">
        <f t="shared" si="66"/>
        <v>0.17927022739291379</v>
      </c>
      <c r="X66" s="6">
        <f t="shared" si="66"/>
        <v>0.17689468715131748</v>
      </c>
      <c r="Y66" s="6">
        <f t="shared" si="66"/>
        <v>0.19306209850107067</v>
      </c>
      <c r="Z66" s="6">
        <f t="shared" si="66"/>
        <v>0.19792121582670977</v>
      </c>
      <c r="AA66" s="6">
        <f t="shared" si="66"/>
        <v>0.20128628541630453</v>
      </c>
      <c r="AB66" s="6">
        <f t="shared" si="66"/>
        <v>0.21587069674002374</v>
      </c>
      <c r="AC66" s="6">
        <f t="shared" si="66"/>
        <v>0.23030132884147483</v>
      </c>
      <c r="AD66" s="6">
        <f t="shared" si="66"/>
        <v>0.23068487688166683</v>
      </c>
      <c r="AE66" s="6">
        <f t="shared" si="66"/>
        <v>0.25581642409433764</v>
      </c>
    </row>
  </sheetData>
  <mergeCells count="39">
    <mergeCell ref="T9:T11"/>
    <mergeCell ref="S9:S11"/>
    <mergeCell ref="T58:T60"/>
    <mergeCell ref="S58:S60"/>
    <mergeCell ref="R58:R60"/>
    <mergeCell ref="R9:R11"/>
    <mergeCell ref="Y58:Y60"/>
    <mergeCell ref="X58:X60"/>
    <mergeCell ref="W58:W60"/>
    <mergeCell ref="V9:V11"/>
    <mergeCell ref="U9:U11"/>
    <mergeCell ref="V58:V60"/>
    <mergeCell ref="U58:U60"/>
    <mergeCell ref="AE9:AE11"/>
    <mergeCell ref="B3:AE3"/>
    <mergeCell ref="Z58:Z60"/>
    <mergeCell ref="AA58:AA60"/>
    <mergeCell ref="AB58:AB60"/>
    <mergeCell ref="AC58:AC60"/>
    <mergeCell ref="AD58:AD60"/>
    <mergeCell ref="AE58:AE60"/>
    <mergeCell ref="Z9:Z11"/>
    <mergeCell ref="AA9:AA11"/>
    <mergeCell ref="AB9:AB11"/>
    <mergeCell ref="AC9:AC11"/>
    <mergeCell ref="AD9:AD11"/>
    <mergeCell ref="Y9:Y11"/>
    <mergeCell ref="X9:X11"/>
    <mergeCell ref="W9:W11"/>
    <mergeCell ref="M58:M60"/>
    <mergeCell ref="O9:O11"/>
    <mergeCell ref="N9:N11"/>
    <mergeCell ref="M9:M11"/>
    <mergeCell ref="O58:O60"/>
    <mergeCell ref="Q9:Q11"/>
    <mergeCell ref="P9:P11"/>
    <mergeCell ref="Q58:Q60"/>
    <mergeCell ref="P58:P60"/>
    <mergeCell ref="N58:N60"/>
  </mergeCells>
  <pageMargins left="0.7" right="0.7" top="0.75" bottom="0.75" header="0.3" footer="0.3"/>
  <pageSetup scale="65" fitToHeight="5" orientation="landscape" r:id="rId1"/>
  <ignoredErrors>
    <ignoredError sqref="K62:L62"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E65"/>
  <sheetViews>
    <sheetView zoomScaleNormal="100" workbookViewId="0"/>
  </sheetViews>
  <sheetFormatPr baseColWidth="10" defaultColWidth="8.83203125" defaultRowHeight="19" x14ac:dyDescent="0.25"/>
  <cols>
    <col min="1" max="1" width="65.6640625" style="2" bestFit="1" customWidth="1"/>
    <col min="2" max="3" width="14.6640625" style="2" bestFit="1" customWidth="1"/>
    <col min="4" max="4" width="13.1640625" style="2" bestFit="1" customWidth="1"/>
    <col min="5" max="5" width="13.83203125" style="2" bestFit="1" customWidth="1"/>
    <col min="6" max="6" width="13.5" style="2" bestFit="1" customWidth="1"/>
    <col min="7" max="8" width="13.1640625" style="2" bestFit="1" customWidth="1"/>
    <col min="9" max="9" width="13.5" style="2" bestFit="1" customWidth="1"/>
    <col min="10" max="10" width="13.1640625" style="2" bestFit="1" customWidth="1"/>
    <col min="11" max="11" width="13.83203125" style="2" bestFit="1" customWidth="1"/>
    <col min="12" max="12" width="13.5" style="2" bestFit="1" customWidth="1"/>
    <col min="13" max="13" width="13.83203125" style="2" bestFit="1" customWidth="1"/>
    <col min="14" max="21" width="13.5" style="2" bestFit="1" customWidth="1"/>
    <col min="22" max="22" width="12.6640625" style="2" bestFit="1" customWidth="1"/>
    <col min="23" max="23" width="13.83203125" style="2" bestFit="1" customWidth="1"/>
    <col min="24" max="36" width="12.6640625" style="2" customWidth="1"/>
    <col min="37" max="16384" width="8.83203125" style="2"/>
  </cols>
  <sheetData>
    <row r="1" spans="1:31" ht="24" x14ac:dyDescent="0.3">
      <c r="A1" s="12" t="s">
        <v>241</v>
      </c>
      <c r="B1" s="4"/>
    </row>
    <row r="2" spans="1:31" x14ac:dyDescent="0.25">
      <c r="A2" s="3" t="s">
        <v>211</v>
      </c>
      <c r="B2" s="3"/>
    </row>
    <row r="3" spans="1:31" x14ac:dyDescent="0.25">
      <c r="A3" s="36"/>
      <c r="B3" s="87" t="s">
        <v>5</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spans="1:31" x14ac:dyDescent="0.25">
      <c r="A4" s="1"/>
      <c r="B4" s="17">
        <v>44834</v>
      </c>
      <c r="C4" s="17">
        <v>44469</v>
      </c>
      <c r="D4" s="17">
        <v>44104</v>
      </c>
      <c r="E4" s="17">
        <v>43738</v>
      </c>
      <c r="F4" s="17">
        <v>43373</v>
      </c>
      <c r="G4" s="17">
        <v>43008</v>
      </c>
      <c r="H4" s="17">
        <v>42643</v>
      </c>
      <c r="I4" s="17">
        <v>42277</v>
      </c>
      <c r="J4" s="17">
        <v>41912</v>
      </c>
      <c r="K4" s="17">
        <v>41547</v>
      </c>
      <c r="L4" s="17">
        <v>41182</v>
      </c>
      <c r="M4" s="17">
        <v>40816</v>
      </c>
      <c r="N4" s="17">
        <v>40451</v>
      </c>
      <c r="O4" s="55">
        <v>40086</v>
      </c>
      <c r="P4" s="17">
        <v>39721</v>
      </c>
      <c r="Q4" s="17">
        <v>39355</v>
      </c>
      <c r="R4" s="17">
        <v>38990</v>
      </c>
      <c r="S4" s="17">
        <v>38625</v>
      </c>
      <c r="T4" s="17">
        <v>38260</v>
      </c>
      <c r="U4" s="17">
        <v>37894</v>
      </c>
      <c r="V4" s="17">
        <v>37529</v>
      </c>
      <c r="W4" s="17">
        <v>37164</v>
      </c>
      <c r="X4" s="17">
        <v>36799</v>
      </c>
      <c r="Y4" s="17">
        <v>36433</v>
      </c>
      <c r="Z4" s="17">
        <v>36068</v>
      </c>
      <c r="AA4" s="17">
        <v>35703</v>
      </c>
      <c r="AB4" s="17">
        <v>35338</v>
      </c>
      <c r="AC4" s="17">
        <v>34972</v>
      </c>
      <c r="AD4" s="17">
        <v>34607</v>
      </c>
      <c r="AE4" s="17">
        <v>34242</v>
      </c>
    </row>
    <row r="5" spans="1:31" x14ac:dyDescent="0.25">
      <c r="A5" s="4" t="s">
        <v>71</v>
      </c>
      <c r="B5" s="4"/>
      <c r="C5" s="4"/>
      <c r="D5" s="4"/>
      <c r="E5" s="4"/>
      <c r="F5" s="4"/>
      <c r="G5" s="4"/>
      <c r="H5" s="4"/>
      <c r="I5" s="4"/>
      <c r="J5" s="4"/>
      <c r="K5" s="4"/>
      <c r="L5" s="4"/>
      <c r="M5" s="39" t="s">
        <v>27</v>
      </c>
      <c r="N5" s="39"/>
      <c r="O5" s="39"/>
      <c r="P5" s="39"/>
      <c r="Q5" s="39"/>
      <c r="R5" s="39"/>
      <c r="S5" s="39"/>
      <c r="T5" s="39"/>
      <c r="U5" s="39"/>
      <c r="V5" s="39"/>
      <c r="W5" s="39"/>
      <c r="X5" s="39"/>
      <c r="Y5" s="39"/>
      <c r="Z5" s="39"/>
      <c r="AA5" s="39"/>
      <c r="AB5" s="39"/>
      <c r="AC5" s="39"/>
      <c r="AD5" s="39"/>
      <c r="AE5" s="39"/>
    </row>
    <row r="6" spans="1:31" x14ac:dyDescent="0.25">
      <c r="A6" s="4" t="s">
        <v>72</v>
      </c>
      <c r="B6" s="39">
        <v>-75624000</v>
      </c>
      <c r="C6" s="39">
        <v>112900000</v>
      </c>
      <c r="D6" s="39">
        <v>4041000</v>
      </c>
      <c r="E6" s="39">
        <v>-25216000</v>
      </c>
      <c r="F6" s="39">
        <v>8201000</v>
      </c>
      <c r="G6" s="39">
        <v>-918000</v>
      </c>
      <c r="H6" s="39">
        <v>-1043000</v>
      </c>
      <c r="I6" s="39">
        <v>810000</v>
      </c>
      <c r="J6" s="39">
        <v>631000</v>
      </c>
      <c r="K6" s="39">
        <v>3779000</v>
      </c>
      <c r="L6" s="39">
        <v>5541000</v>
      </c>
      <c r="M6" s="39">
        <v>7840000</v>
      </c>
      <c r="N6" s="39">
        <v>7672000</v>
      </c>
      <c r="O6" s="39">
        <v>8026000</v>
      </c>
      <c r="P6" s="39">
        <v>7113000</v>
      </c>
      <c r="Q6" s="39">
        <v>5316000</v>
      </c>
      <c r="R6" s="39">
        <v>2438000</v>
      </c>
      <c r="S6" s="39">
        <v>4287000</v>
      </c>
      <c r="T6" s="39">
        <v>3731000</v>
      </c>
      <c r="U6" s="39">
        <v>2403000</v>
      </c>
      <c r="V6" s="39">
        <v>1226000</v>
      </c>
      <c r="W6" s="39">
        <v>-13373000</v>
      </c>
      <c r="X6" s="39">
        <v>1838000</v>
      </c>
      <c r="Y6" s="39">
        <v>2123000</v>
      </c>
      <c r="Z6" s="39">
        <v>3258000</v>
      </c>
      <c r="AA6" s="39">
        <v>3018000</v>
      </c>
      <c r="AB6" s="39">
        <v>2565000</v>
      </c>
      <c r="AC6" s="39">
        <v>2041000</v>
      </c>
      <c r="AD6" s="39">
        <v>2176000</v>
      </c>
      <c r="AE6" s="39">
        <v>1211000</v>
      </c>
    </row>
    <row r="7" spans="1:31" x14ac:dyDescent="0.25">
      <c r="A7" s="2" t="s">
        <v>212</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row>
    <row r="8" spans="1:31" x14ac:dyDescent="0.25">
      <c r="A8" s="2" t="s">
        <v>73</v>
      </c>
      <c r="B8" s="37">
        <v>379000</v>
      </c>
      <c r="C8" s="37">
        <v>480000</v>
      </c>
      <c r="D8" s="37">
        <v>524000</v>
      </c>
      <c r="E8" s="37">
        <v>589000</v>
      </c>
      <c r="F8" s="37">
        <v>3678000</v>
      </c>
      <c r="G8" s="37">
        <v>5586000</v>
      </c>
      <c r="H8" s="37">
        <v>5709000</v>
      </c>
      <c r="I8" s="37">
        <v>5531000</v>
      </c>
      <c r="J8" s="37">
        <v>5516000</v>
      </c>
      <c r="K8" s="37">
        <v>2441000</v>
      </c>
      <c r="L8" s="37">
        <v>503000</v>
      </c>
      <c r="M8" s="37">
        <v>535000</v>
      </c>
      <c r="N8" s="37">
        <v>613000</v>
      </c>
      <c r="O8" s="37">
        <v>797000</v>
      </c>
      <c r="P8" s="37">
        <v>990000</v>
      </c>
      <c r="Q8" s="37">
        <v>990000</v>
      </c>
      <c r="R8" s="37">
        <v>899000</v>
      </c>
      <c r="S8" s="37">
        <v>821000</v>
      </c>
      <c r="T8" s="37">
        <v>1340000</v>
      </c>
      <c r="U8" s="37">
        <v>2356000</v>
      </c>
      <c r="V8" s="37">
        <v>2544000</v>
      </c>
      <c r="W8" s="37">
        <v>3877000</v>
      </c>
      <c r="X8" s="37">
        <v>2517000</v>
      </c>
      <c r="Y8" s="37">
        <v>1767000</v>
      </c>
      <c r="Z8" s="37">
        <v>1696000</v>
      </c>
      <c r="AA8" s="37">
        <v>1897000</v>
      </c>
      <c r="AB8" s="37">
        <v>1837000</v>
      </c>
      <c r="AC8" s="37">
        <v>2078000</v>
      </c>
      <c r="AD8" s="37">
        <v>2325000</v>
      </c>
      <c r="AE8" s="37">
        <v>1799000</v>
      </c>
    </row>
    <row r="9" spans="1:31" x14ac:dyDescent="0.25">
      <c r="A9" s="2" t="s">
        <v>166</v>
      </c>
      <c r="B9" s="37">
        <v>0</v>
      </c>
      <c r="C9" s="37">
        <v>0</v>
      </c>
      <c r="D9" s="37">
        <v>0</v>
      </c>
      <c r="E9" s="37">
        <v>13400000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row>
    <row r="10" spans="1:31" x14ac:dyDescent="0.25">
      <c r="A10" s="2" t="s">
        <v>235</v>
      </c>
      <c r="B10" s="37">
        <v>0</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15048000</v>
      </c>
      <c r="X10" s="37">
        <v>0</v>
      </c>
      <c r="Y10" s="37">
        <v>0</v>
      </c>
      <c r="Z10" s="37">
        <v>0</v>
      </c>
      <c r="AA10" s="37">
        <v>0</v>
      </c>
      <c r="AB10" s="37">
        <v>0</v>
      </c>
      <c r="AC10" s="37">
        <v>0</v>
      </c>
      <c r="AD10" s="37">
        <v>0</v>
      </c>
      <c r="AE10" s="37">
        <v>0</v>
      </c>
    </row>
    <row r="11" spans="1:31" x14ac:dyDescent="0.25">
      <c r="A11" s="2" t="s">
        <v>236</v>
      </c>
      <c r="B11" s="37">
        <v>0</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-686000</v>
      </c>
      <c r="X11" s="37">
        <v>-447000</v>
      </c>
      <c r="Y11" s="37">
        <v>-199000</v>
      </c>
      <c r="Z11" s="37">
        <v>0</v>
      </c>
      <c r="AA11" s="37">
        <v>0</v>
      </c>
      <c r="AB11" s="37">
        <v>0</v>
      </c>
      <c r="AC11" s="37">
        <v>0</v>
      </c>
      <c r="AD11" s="37">
        <v>0</v>
      </c>
      <c r="AE11" s="37">
        <v>0</v>
      </c>
    </row>
    <row r="12" spans="1:31" x14ac:dyDescent="0.25">
      <c r="A12" s="2" t="s">
        <v>213</v>
      </c>
      <c r="B12" s="37">
        <v>-272000</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row>
    <row r="13" spans="1:31" x14ac:dyDescent="0.25">
      <c r="A13" s="2" t="s">
        <v>214</v>
      </c>
      <c r="B13" s="37">
        <v>-14249000</v>
      </c>
      <c r="C13" s="37">
        <v>-41749000</v>
      </c>
      <c r="D13" s="37">
        <v>-4193000</v>
      </c>
      <c r="E13" s="37">
        <v>0</v>
      </c>
      <c r="F13" s="37">
        <v>-3182000</v>
      </c>
      <c r="G13" s="37">
        <v>0</v>
      </c>
      <c r="H13" s="37">
        <v>0</v>
      </c>
      <c r="I13" s="37">
        <v>-4000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row>
    <row r="14" spans="1:31" x14ac:dyDescent="0.25">
      <c r="A14" s="2" t="s">
        <v>238</v>
      </c>
      <c r="B14" s="37"/>
      <c r="C14" s="37"/>
      <c r="D14" s="37"/>
      <c r="E14" s="37"/>
      <c r="F14" s="37"/>
      <c r="G14" s="37"/>
      <c r="H14" s="37"/>
      <c r="I14" s="37"/>
      <c r="J14" s="37"/>
      <c r="K14" s="37"/>
      <c r="L14" s="37"/>
      <c r="M14" s="37"/>
      <c r="N14" s="37"/>
      <c r="O14" s="37"/>
      <c r="P14" s="37"/>
      <c r="Q14" s="37"/>
      <c r="R14" s="37"/>
      <c r="S14" s="37"/>
      <c r="T14" s="37"/>
      <c r="U14" s="37"/>
      <c r="V14" s="37"/>
      <c r="W14" s="37"/>
      <c r="X14" s="37">
        <v>0</v>
      </c>
      <c r="Y14" s="37">
        <v>0</v>
      </c>
      <c r="Z14" s="37">
        <v>-106000</v>
      </c>
      <c r="AA14" s="37">
        <v>0</v>
      </c>
      <c r="AB14" s="37">
        <v>1000</v>
      </c>
      <c r="AC14" s="37">
        <v>-2000</v>
      </c>
      <c r="AD14" s="37">
        <v>-43000</v>
      </c>
      <c r="AE14" s="37"/>
    </row>
    <row r="15" spans="1:31" x14ac:dyDescent="0.25">
      <c r="A15" s="2" t="s">
        <v>215</v>
      </c>
      <c r="B15" s="37">
        <v>123401000</v>
      </c>
      <c r="C15" s="37">
        <v>-106499000</v>
      </c>
      <c r="D15" s="37">
        <v>3099000</v>
      </c>
      <c r="E15" s="37">
        <v>17715000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row>
    <row r="16" spans="1:31" x14ac:dyDescent="0.25">
      <c r="A16" s="2" t="s">
        <v>74</v>
      </c>
      <c r="B16" s="37">
        <v>-30821000</v>
      </c>
      <c r="C16" s="37">
        <v>31895000</v>
      </c>
      <c r="D16" s="37">
        <v>590000</v>
      </c>
      <c r="E16" s="37">
        <v>-6392000</v>
      </c>
      <c r="F16" s="37">
        <v>-19241000</v>
      </c>
      <c r="G16" s="37">
        <v>-4574000</v>
      </c>
      <c r="H16" s="37">
        <v>-1637000</v>
      </c>
      <c r="I16" s="37">
        <v>-1283000</v>
      </c>
      <c r="J16" s="37">
        <v>-2039000</v>
      </c>
      <c r="K16" s="37">
        <v>-493000</v>
      </c>
      <c r="L16" s="37">
        <v>-261000</v>
      </c>
      <c r="M16" s="37">
        <v>189000</v>
      </c>
      <c r="N16" s="37">
        <v>-423000</v>
      </c>
      <c r="O16" s="37">
        <v>-433000</v>
      </c>
      <c r="P16" s="37">
        <v>-622000</v>
      </c>
      <c r="Q16" s="37">
        <v>778000</v>
      </c>
      <c r="R16" s="37">
        <v>36000</v>
      </c>
      <c r="S16" s="37">
        <v>-12000</v>
      </c>
      <c r="T16" s="37">
        <v>-232000</v>
      </c>
      <c r="U16" s="37">
        <v>-205000</v>
      </c>
      <c r="V16" s="37">
        <v>-180000</v>
      </c>
      <c r="W16" s="37">
        <v>-2516000</v>
      </c>
      <c r="X16" s="37">
        <v>2261000</v>
      </c>
      <c r="Y16" s="37">
        <v>55000</v>
      </c>
      <c r="Z16" s="37">
        <v>29000</v>
      </c>
      <c r="AA16" s="37">
        <v>-293000</v>
      </c>
      <c r="AB16" s="37">
        <v>199000</v>
      </c>
      <c r="AC16" s="37">
        <v>185000</v>
      </c>
      <c r="AD16" s="37">
        <v>150000</v>
      </c>
      <c r="AE16" s="37">
        <v>-110000</v>
      </c>
    </row>
    <row r="17" spans="1:31" x14ac:dyDescent="0.25">
      <c r="A17" s="2" t="s">
        <v>75</v>
      </c>
      <c r="B17" s="37">
        <v>0</v>
      </c>
      <c r="C17" s="37">
        <v>0</v>
      </c>
      <c r="D17" s="37">
        <v>0</v>
      </c>
      <c r="E17" s="37">
        <v>0</v>
      </c>
      <c r="F17" s="37">
        <v>0</v>
      </c>
      <c r="G17" s="37">
        <v>-3000</v>
      </c>
      <c r="H17" s="37">
        <v>-3000</v>
      </c>
      <c r="I17" s="37">
        <v>-3000</v>
      </c>
      <c r="J17" s="37">
        <v>-3000</v>
      </c>
      <c r="K17" s="37">
        <v>-2000</v>
      </c>
      <c r="L17" s="37">
        <v>-4000</v>
      </c>
      <c r="M17" s="37">
        <v>-13000</v>
      </c>
      <c r="N17" s="37">
        <v>-11000</v>
      </c>
      <c r="O17" s="37">
        <v>69000</v>
      </c>
      <c r="P17" s="37">
        <v>19000</v>
      </c>
      <c r="Q17" s="37">
        <v>-100000</v>
      </c>
      <c r="R17" s="37">
        <v>-133000</v>
      </c>
      <c r="S17" s="37">
        <v>-185000</v>
      </c>
      <c r="T17" s="37">
        <v>-38000</v>
      </c>
      <c r="U17" s="37">
        <v>-8000</v>
      </c>
      <c r="V17" s="37">
        <v>-20000</v>
      </c>
      <c r="W17" s="37">
        <v>0</v>
      </c>
      <c r="X17" s="37">
        <v>-30000</v>
      </c>
      <c r="Y17" s="37">
        <v>-240000</v>
      </c>
      <c r="Z17" s="37">
        <v>-129000</v>
      </c>
      <c r="AA17" s="37">
        <v>-80000</v>
      </c>
      <c r="AB17" s="37">
        <v>-35000</v>
      </c>
      <c r="AC17" s="37">
        <v>-13000</v>
      </c>
      <c r="AD17" s="37">
        <v>0</v>
      </c>
      <c r="AE17" s="37">
        <v>0</v>
      </c>
    </row>
    <row r="18" spans="1:31" x14ac:dyDescent="0.25">
      <c r="A18" s="2" t="s">
        <v>116</v>
      </c>
      <c r="B18" s="37">
        <v>0</v>
      </c>
      <c r="C18" s="37">
        <v>0</v>
      </c>
      <c r="D18" s="37">
        <v>0</v>
      </c>
      <c r="E18" s="37">
        <v>0</v>
      </c>
      <c r="F18" s="37">
        <v>4560000</v>
      </c>
      <c r="G18" s="37">
        <v>0</v>
      </c>
      <c r="H18" s="37">
        <v>0</v>
      </c>
      <c r="I18" s="37">
        <v>376000</v>
      </c>
      <c r="J18" s="37">
        <v>0</v>
      </c>
      <c r="K18" s="37">
        <v>1719000</v>
      </c>
      <c r="L18" s="37">
        <v>2855000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row>
    <row r="19" spans="1:31" x14ac:dyDescent="0.25">
      <c r="A19" s="2" t="s">
        <v>228</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row>
    <row r="20" spans="1:31" x14ac:dyDescent="0.25">
      <c r="A20" s="2" t="s">
        <v>216</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row>
    <row r="21" spans="1:31" x14ac:dyDescent="0.25">
      <c r="A21" s="2" t="s">
        <v>217</v>
      </c>
      <c r="B21" s="37">
        <v>-7407000</v>
      </c>
      <c r="C21" s="37">
        <v>-2797000</v>
      </c>
      <c r="D21" s="37">
        <v>309000</v>
      </c>
      <c r="E21" s="37">
        <v>-2233000</v>
      </c>
      <c r="F21" s="37">
        <v>555000</v>
      </c>
      <c r="G21" s="37">
        <v>-651000</v>
      </c>
      <c r="H21" s="37">
        <v>966000</v>
      </c>
      <c r="I21" s="37">
        <v>2893000</v>
      </c>
      <c r="J21" s="37">
        <v>-2252000</v>
      </c>
      <c r="K21" s="37">
        <v>1691000</v>
      </c>
      <c r="L21" s="37">
        <v>886000</v>
      </c>
      <c r="M21" s="37">
        <v>2614000</v>
      </c>
      <c r="N21" s="37">
        <v>1012000</v>
      </c>
      <c r="O21" s="37">
        <v>-787000</v>
      </c>
      <c r="P21" s="37">
        <v>-3897000</v>
      </c>
      <c r="Q21" s="37">
        <v>-1047000</v>
      </c>
      <c r="R21" s="37">
        <v>-126000</v>
      </c>
      <c r="S21" s="37">
        <v>-296000</v>
      </c>
      <c r="T21" s="37">
        <v>2137000</v>
      </c>
      <c r="U21" s="37">
        <v>-252000</v>
      </c>
      <c r="V21" s="37">
        <v>644000</v>
      </c>
      <c r="W21" s="37">
        <v>2378000</v>
      </c>
      <c r="X21" s="37">
        <v>-504000</v>
      </c>
      <c r="Y21" s="37">
        <v>-1877000</v>
      </c>
      <c r="Z21" s="37">
        <v>-521000</v>
      </c>
      <c r="AA21" s="37">
        <v>-640000</v>
      </c>
      <c r="AB21" s="37">
        <v>1098000</v>
      </c>
      <c r="AC21" s="37">
        <v>-457000</v>
      </c>
      <c r="AD21" s="37">
        <v>-1020000</v>
      </c>
      <c r="AE21" s="37">
        <v>-139000</v>
      </c>
    </row>
    <row r="22" spans="1:31" x14ac:dyDescent="0.25">
      <c r="A22" s="2" t="s">
        <v>218</v>
      </c>
      <c r="B22" s="37">
        <v>-13000</v>
      </c>
      <c r="C22" s="37">
        <v>-7000</v>
      </c>
      <c r="D22" s="37">
        <v>4000</v>
      </c>
      <c r="E22" s="37">
        <v>6000</v>
      </c>
      <c r="F22" s="37">
        <v>-6000</v>
      </c>
      <c r="G22" s="37">
        <v>1000</v>
      </c>
      <c r="H22" s="37">
        <v>7000</v>
      </c>
      <c r="I22" s="37">
        <v>3000</v>
      </c>
      <c r="J22" s="37">
        <v>5000</v>
      </c>
      <c r="K22" s="37">
        <v>-13000</v>
      </c>
      <c r="L22" s="37">
        <v>1000</v>
      </c>
      <c r="M22" s="37">
        <v>-15000</v>
      </c>
      <c r="N22" s="37">
        <v>-10000</v>
      </c>
      <c r="O22" s="37">
        <v>7000</v>
      </c>
      <c r="P22" s="37">
        <v>-3000</v>
      </c>
      <c r="Q22" s="37">
        <v>23000</v>
      </c>
      <c r="R22" s="37">
        <v>7000</v>
      </c>
      <c r="S22" s="37">
        <v>-15000</v>
      </c>
      <c r="T22" s="37">
        <v>-16000</v>
      </c>
      <c r="U22" s="37">
        <v>-4000</v>
      </c>
      <c r="V22" s="37">
        <v>49000</v>
      </c>
      <c r="W22" s="37">
        <v>-6000</v>
      </c>
      <c r="X22" s="37">
        <v>-16000</v>
      </c>
      <c r="Y22" s="37">
        <v>6000</v>
      </c>
      <c r="Z22" s="37">
        <v>7000</v>
      </c>
      <c r="AA22" s="37">
        <v>-10000</v>
      </c>
      <c r="AB22" s="37">
        <v>69000</v>
      </c>
      <c r="AC22" s="37">
        <v>-23000</v>
      </c>
      <c r="AD22" s="37">
        <v>1000</v>
      </c>
      <c r="AE22" s="37">
        <v>82000</v>
      </c>
    </row>
    <row r="23" spans="1:31" x14ac:dyDescent="0.25">
      <c r="A23" s="2" t="s">
        <v>219</v>
      </c>
      <c r="B23" s="37">
        <v>217000</v>
      </c>
      <c r="C23" s="37">
        <v>56000</v>
      </c>
      <c r="D23" s="37">
        <v>-105000</v>
      </c>
      <c r="E23" s="37">
        <v>4000</v>
      </c>
      <c r="F23" s="37">
        <v>286000</v>
      </c>
      <c r="G23" s="37">
        <v>2000</v>
      </c>
      <c r="H23" s="37">
        <v>-116000</v>
      </c>
      <c r="I23" s="37">
        <v>299000</v>
      </c>
      <c r="J23" s="37">
        <v>975000</v>
      </c>
      <c r="K23" s="37">
        <v>252000</v>
      </c>
      <c r="L23" s="37">
        <v>-9000</v>
      </c>
      <c r="M23" s="37">
        <v>-2000</v>
      </c>
      <c r="N23" s="37">
        <v>8000</v>
      </c>
      <c r="O23" s="37">
        <v>-44000</v>
      </c>
      <c r="P23" s="37">
        <v>-7000</v>
      </c>
      <c r="Q23" s="37">
        <v>-55000</v>
      </c>
      <c r="R23" s="37">
        <v>30000</v>
      </c>
      <c r="S23" s="37">
        <v>12000</v>
      </c>
      <c r="T23" s="37">
        <v>40000</v>
      </c>
      <c r="U23" s="37">
        <v>-73000</v>
      </c>
      <c r="V23" s="37">
        <v>13000</v>
      </c>
      <c r="W23" s="37">
        <v>17000</v>
      </c>
      <c r="X23" s="37">
        <v>158000</v>
      </c>
      <c r="Y23" s="37">
        <v>-216000</v>
      </c>
      <c r="Z23" s="37">
        <v>47000</v>
      </c>
      <c r="AA23" s="37">
        <v>169000</v>
      </c>
      <c r="AB23" s="37">
        <v>49000</v>
      </c>
      <c r="AC23" s="37">
        <v>-110000</v>
      </c>
      <c r="AD23" s="37">
        <v>-755000</v>
      </c>
      <c r="AE23" s="37">
        <v>241000</v>
      </c>
    </row>
    <row r="24" spans="1:31" x14ac:dyDescent="0.25">
      <c r="A24" s="2" t="s">
        <v>220</v>
      </c>
      <c r="B24" s="37">
        <v>-1019000</v>
      </c>
      <c r="C24" s="37">
        <v>601000</v>
      </c>
      <c r="D24" s="37">
        <v>-448000</v>
      </c>
      <c r="E24" s="37">
        <v>117000</v>
      </c>
      <c r="F24" s="37">
        <v>639000</v>
      </c>
      <c r="G24" s="37">
        <v>-19000</v>
      </c>
      <c r="H24" s="37">
        <v>-125000</v>
      </c>
      <c r="I24" s="37">
        <v>1286000</v>
      </c>
      <c r="J24" s="37">
        <v>-1746000</v>
      </c>
      <c r="K24" s="37">
        <v>-109000</v>
      </c>
      <c r="L24" s="37">
        <v>0</v>
      </c>
      <c r="M24" s="37">
        <v>0</v>
      </c>
      <c r="N24" s="37">
        <v>0</v>
      </c>
      <c r="O24" s="37">
        <v>0</v>
      </c>
      <c r="P24" s="37">
        <v>0</v>
      </c>
      <c r="Q24" s="37">
        <v>0</v>
      </c>
      <c r="R24" s="37">
        <v>0</v>
      </c>
      <c r="S24" s="37">
        <v>416000</v>
      </c>
      <c r="T24" s="37">
        <v>-416000</v>
      </c>
      <c r="U24" s="37">
        <v>0</v>
      </c>
      <c r="V24" s="37">
        <v>0</v>
      </c>
      <c r="W24" s="37">
        <v>2709000</v>
      </c>
      <c r="X24" s="37">
        <v>-2709000</v>
      </c>
      <c r="Y24" s="37">
        <v>0</v>
      </c>
      <c r="Z24" s="37">
        <v>0</v>
      </c>
      <c r="AA24" s="37">
        <v>0</v>
      </c>
      <c r="AB24" s="37">
        <v>0</v>
      </c>
      <c r="AC24" s="37">
        <v>0</v>
      </c>
      <c r="AD24" s="37">
        <v>0</v>
      </c>
      <c r="AE24" s="37">
        <v>0</v>
      </c>
    </row>
    <row r="25" spans="1:31" x14ac:dyDescent="0.25">
      <c r="A25" s="2" t="s">
        <v>221</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row>
    <row r="26" spans="1:31" x14ac:dyDescent="0.25">
      <c r="A26" s="2" t="s">
        <v>222</v>
      </c>
      <c r="B26" s="37">
        <v>823000</v>
      </c>
      <c r="C26" s="37">
        <v>313000</v>
      </c>
      <c r="D26" s="37">
        <v>-594000</v>
      </c>
      <c r="E26" s="37">
        <v>1700000</v>
      </c>
      <c r="F26" s="37">
        <v>-229000</v>
      </c>
      <c r="G26" s="37">
        <v>405000</v>
      </c>
      <c r="H26" s="37">
        <v>-1568000</v>
      </c>
      <c r="I26" s="37">
        <v>-132000</v>
      </c>
      <c r="J26" s="37">
        <v>85000</v>
      </c>
      <c r="K26" s="37">
        <v>-155000</v>
      </c>
      <c r="L26" s="37">
        <v>-235000</v>
      </c>
      <c r="M26" s="37">
        <v>-443000</v>
      </c>
      <c r="N26" s="37">
        <v>-334000</v>
      </c>
      <c r="O26" s="37">
        <v>385000</v>
      </c>
      <c r="P26" s="37">
        <v>1203000</v>
      </c>
      <c r="Q26" s="37">
        <v>-2531000</v>
      </c>
      <c r="R26" s="37">
        <v>248000</v>
      </c>
      <c r="S26" s="37">
        <v>-300000</v>
      </c>
      <c r="T26" s="37">
        <v>-1697000</v>
      </c>
      <c r="U26" s="37">
        <v>819000</v>
      </c>
      <c r="V26" s="37">
        <v>-38000</v>
      </c>
      <c r="W26" s="37">
        <v>1410000</v>
      </c>
      <c r="X26" s="37">
        <v>689000</v>
      </c>
      <c r="Y26" s="37">
        <v>284000</v>
      </c>
      <c r="Z26" s="37">
        <v>-206000</v>
      </c>
      <c r="AA26" s="37">
        <v>172000</v>
      </c>
      <c r="AB26" s="37">
        <v>285000</v>
      </c>
      <c r="AC26" s="37">
        <v>-207000</v>
      </c>
      <c r="AD26" s="37">
        <v>132000</v>
      </c>
      <c r="AE26" s="37">
        <v>80000</v>
      </c>
    </row>
    <row r="27" spans="1:31" x14ac:dyDescent="0.25">
      <c r="A27" s="2" t="s">
        <v>223</v>
      </c>
      <c r="B27" s="37">
        <v>2178000</v>
      </c>
      <c r="C27" s="37">
        <v>2900000</v>
      </c>
      <c r="D27" s="37">
        <v>917000</v>
      </c>
      <c r="E27" s="37">
        <v>831000</v>
      </c>
      <c r="F27" s="37">
        <v>1325000</v>
      </c>
      <c r="G27" s="37">
        <v>-143000</v>
      </c>
      <c r="H27" s="37">
        <v>-209000</v>
      </c>
      <c r="I27" s="37">
        <v>-836000</v>
      </c>
      <c r="J27" s="37">
        <v>-1851000</v>
      </c>
      <c r="K27" s="37">
        <v>-3016000</v>
      </c>
      <c r="L27" s="37">
        <v>-1415000</v>
      </c>
      <c r="M27" s="37">
        <v>-693000</v>
      </c>
      <c r="N27" s="37">
        <v>1138000</v>
      </c>
      <c r="O27" s="37">
        <v>1040000</v>
      </c>
      <c r="P27" s="37">
        <v>1748000</v>
      </c>
      <c r="Q27" s="37">
        <v>1631000</v>
      </c>
      <c r="R27" s="37">
        <v>130000</v>
      </c>
      <c r="S27" s="37">
        <v>-875000</v>
      </c>
      <c r="T27" s="37">
        <v>373000</v>
      </c>
      <c r="U27" s="37">
        <v>237000</v>
      </c>
      <c r="V27" s="37">
        <v>-7000</v>
      </c>
      <c r="W27" s="37">
        <v>320000</v>
      </c>
      <c r="X27" s="37">
        <v>-61000</v>
      </c>
      <c r="Y27" s="37">
        <v>-758000</v>
      </c>
      <c r="Z27" s="37">
        <v>-291000</v>
      </c>
      <c r="AA27" s="37">
        <v>584000</v>
      </c>
      <c r="AB27" s="37">
        <v>-364000</v>
      </c>
      <c r="AC27" s="37">
        <v>-425000</v>
      </c>
      <c r="AD27" s="37">
        <v>629000</v>
      </c>
      <c r="AE27" s="37">
        <v>237000</v>
      </c>
    </row>
    <row r="28" spans="1:31" x14ac:dyDescent="0.25">
      <c r="A28" s="2" t="s">
        <v>224</v>
      </c>
      <c r="B28" s="37">
        <v>-6244000</v>
      </c>
      <c r="C28" s="37">
        <v>6244000</v>
      </c>
      <c r="D28" s="37">
        <v>0</v>
      </c>
      <c r="E28" s="37">
        <v>0</v>
      </c>
      <c r="F28" s="37">
        <v>0</v>
      </c>
      <c r="G28" s="37">
        <v>-2723000</v>
      </c>
      <c r="H28" s="37">
        <v>-268000</v>
      </c>
      <c r="I28" s="37">
        <v>-253000</v>
      </c>
      <c r="J28" s="37">
        <v>3244000</v>
      </c>
      <c r="K28" s="37">
        <v>0</v>
      </c>
      <c r="L28" s="37">
        <v>-952000</v>
      </c>
      <c r="M28" s="37">
        <v>-96000</v>
      </c>
      <c r="N28" s="37">
        <v>-5000</v>
      </c>
      <c r="O28" s="37">
        <v>-194000</v>
      </c>
      <c r="P28" s="37">
        <v>389000</v>
      </c>
      <c r="Q28" s="37">
        <v>280000</v>
      </c>
      <c r="R28" s="37">
        <v>-390000</v>
      </c>
      <c r="S28" s="37">
        <v>772000</v>
      </c>
      <c r="T28" s="37">
        <v>-80000</v>
      </c>
      <c r="U28" s="37">
        <v>80000</v>
      </c>
      <c r="V28" s="37">
        <v>0</v>
      </c>
      <c r="W28" s="37">
        <v>0</v>
      </c>
      <c r="X28" s="37">
        <v>0</v>
      </c>
      <c r="Y28" s="37">
        <v>-160000</v>
      </c>
      <c r="Z28" s="37">
        <v>8000</v>
      </c>
      <c r="AA28" s="37">
        <v>274000</v>
      </c>
      <c r="AB28" s="37">
        <v>0</v>
      </c>
      <c r="AC28" s="37">
        <v>0</v>
      </c>
      <c r="AD28" s="37">
        <v>-436000</v>
      </c>
      <c r="AE28" s="37">
        <v>-218000</v>
      </c>
    </row>
    <row r="29" spans="1:31" x14ac:dyDescent="0.25">
      <c r="A29" s="2" t="s">
        <v>225</v>
      </c>
      <c r="B29" s="37">
        <v>-15000</v>
      </c>
      <c r="C29" s="37">
        <v>-205000</v>
      </c>
      <c r="D29" s="37">
        <v>-296000</v>
      </c>
      <c r="E29" s="37">
        <v>21000</v>
      </c>
      <c r="F29" s="37">
        <v>-110000</v>
      </c>
      <c r="G29" s="37">
        <v>-118000</v>
      </c>
      <c r="H29" s="37">
        <v>-72000</v>
      </c>
      <c r="I29" s="37">
        <v>-11000</v>
      </c>
      <c r="J29" s="37">
        <v>-153000</v>
      </c>
      <c r="K29" s="37">
        <v>-115000</v>
      </c>
      <c r="L29" s="37">
        <v>-170000</v>
      </c>
      <c r="M29" s="88">
        <v>401000</v>
      </c>
      <c r="N29" s="88">
        <v>-336000</v>
      </c>
      <c r="O29" s="88">
        <v>-507000</v>
      </c>
      <c r="P29" s="88">
        <v>-371000</v>
      </c>
      <c r="Q29" s="88">
        <v>-275000</v>
      </c>
      <c r="R29" s="88">
        <v>-388000</v>
      </c>
      <c r="S29" s="88">
        <v>-429000</v>
      </c>
      <c r="T29" s="88">
        <v>401000</v>
      </c>
      <c r="U29" s="88">
        <v>-316000</v>
      </c>
      <c r="V29" s="88">
        <v>-552000</v>
      </c>
      <c r="W29" s="88">
        <v>-131000</v>
      </c>
      <c r="X29" s="88">
        <v>90000</v>
      </c>
      <c r="Y29" s="88">
        <v>916000</v>
      </c>
      <c r="Z29" s="88">
        <v>500000</v>
      </c>
      <c r="AA29" s="88">
        <v>-122000</v>
      </c>
      <c r="AB29" s="88">
        <v>726000</v>
      </c>
      <c r="AC29" s="88">
        <v>119000</v>
      </c>
      <c r="AD29" s="88">
        <v>428000</v>
      </c>
      <c r="AE29" s="88">
        <v>137000</v>
      </c>
    </row>
    <row r="30" spans="1:31" x14ac:dyDescent="0.25">
      <c r="A30" s="2" t="s">
        <v>233</v>
      </c>
      <c r="B30" s="37">
        <v>0</v>
      </c>
      <c r="C30" s="37">
        <v>0</v>
      </c>
      <c r="D30" s="37">
        <v>0</v>
      </c>
      <c r="E30" s="37">
        <v>1695000</v>
      </c>
      <c r="F30" s="37">
        <v>-2518000</v>
      </c>
      <c r="G30" s="37">
        <v>-2268000</v>
      </c>
      <c r="H30" s="37">
        <v>-1284000</v>
      </c>
      <c r="I30" s="37">
        <v>-1076000</v>
      </c>
      <c r="J30" s="37">
        <v>2017000</v>
      </c>
      <c r="K30" s="37">
        <v>-593000</v>
      </c>
      <c r="L30" s="37">
        <v>0</v>
      </c>
      <c r="M30" s="88"/>
      <c r="N30" s="88"/>
      <c r="O30" s="88"/>
      <c r="P30" s="88"/>
      <c r="Q30" s="88"/>
      <c r="R30" s="88"/>
      <c r="S30" s="88"/>
      <c r="T30" s="88"/>
      <c r="U30" s="88"/>
      <c r="V30" s="88"/>
      <c r="W30" s="88"/>
      <c r="X30" s="88"/>
      <c r="Y30" s="88"/>
      <c r="Z30" s="88"/>
      <c r="AA30" s="88"/>
      <c r="AB30" s="88"/>
      <c r="AC30" s="88"/>
      <c r="AD30" s="88"/>
      <c r="AE30" s="88"/>
    </row>
    <row r="31" spans="1:31" x14ac:dyDescent="0.25">
      <c r="A31" s="2" t="s">
        <v>226</v>
      </c>
      <c r="B31" s="37">
        <v>896000</v>
      </c>
      <c r="C31" s="37">
        <v>630000</v>
      </c>
      <c r="D31" s="37">
        <v>156000</v>
      </c>
      <c r="E31" s="37">
        <v>0</v>
      </c>
      <c r="F31" s="37">
        <v>0</v>
      </c>
      <c r="G31" s="37">
        <v>0</v>
      </c>
      <c r="H31" s="37">
        <v>0</v>
      </c>
      <c r="I31" s="37">
        <v>0</v>
      </c>
      <c r="J31" s="37">
        <v>0</v>
      </c>
      <c r="K31" s="37">
        <v>0</v>
      </c>
      <c r="L31" s="37">
        <v>0</v>
      </c>
      <c r="M31" s="88"/>
      <c r="N31" s="88"/>
      <c r="O31" s="88"/>
      <c r="P31" s="88"/>
      <c r="Q31" s="88"/>
      <c r="R31" s="88"/>
      <c r="S31" s="88"/>
      <c r="T31" s="88"/>
      <c r="U31" s="88"/>
      <c r="V31" s="88"/>
      <c r="W31" s="88"/>
      <c r="X31" s="88"/>
      <c r="Y31" s="88"/>
      <c r="Z31" s="88"/>
      <c r="AA31" s="88"/>
      <c r="AB31" s="88"/>
      <c r="AC31" s="88"/>
      <c r="AD31" s="88"/>
      <c r="AE31" s="88"/>
    </row>
    <row r="32" spans="1:31" x14ac:dyDescent="0.25">
      <c r="A32" s="2" t="s">
        <v>227</v>
      </c>
      <c r="B32" s="37">
        <v>2509000</v>
      </c>
      <c r="C32" s="37">
        <v>-1476000</v>
      </c>
      <c r="D32" s="37">
        <v>-1668000</v>
      </c>
      <c r="E32" s="37">
        <v>-622000</v>
      </c>
      <c r="F32" s="37">
        <v>4161000</v>
      </c>
      <c r="G32" s="37">
        <v>2772000</v>
      </c>
      <c r="H32" s="37">
        <v>867000</v>
      </c>
      <c r="I32" s="37">
        <v>155000</v>
      </c>
      <c r="J32" s="37">
        <v>78000</v>
      </c>
      <c r="K32" s="37">
        <v>286000</v>
      </c>
      <c r="L32" s="37">
        <v>219000</v>
      </c>
      <c r="M32" s="83"/>
      <c r="N32" s="83"/>
      <c r="O32" s="83"/>
      <c r="P32" s="83"/>
      <c r="Q32" s="83"/>
      <c r="R32" s="83"/>
      <c r="S32" s="83"/>
      <c r="T32" s="83"/>
      <c r="U32" s="83"/>
      <c r="V32" s="83"/>
      <c r="W32" s="83"/>
      <c r="X32" s="83"/>
      <c r="Y32" s="83"/>
      <c r="Z32" s="83"/>
      <c r="AA32" s="83"/>
      <c r="AB32" s="83"/>
      <c r="AC32" s="83"/>
      <c r="AD32" s="83"/>
      <c r="AE32" s="83"/>
    </row>
    <row r="33" spans="1:31" x14ac:dyDescent="0.25">
      <c r="A33" s="2" t="s">
        <v>146</v>
      </c>
      <c r="B33" s="10">
        <f>SUM(B6:B32)</f>
        <v>-5261000</v>
      </c>
      <c r="C33" s="10">
        <f t="shared" ref="C33:AE33" si="0">SUM(C6:C32)</f>
        <v>3286000</v>
      </c>
      <c r="D33" s="10">
        <f t="shared" si="0"/>
        <v>2336000</v>
      </c>
      <c r="E33" s="10">
        <f t="shared" si="0"/>
        <v>1615000</v>
      </c>
      <c r="F33" s="10">
        <f t="shared" si="0"/>
        <v>-1881000</v>
      </c>
      <c r="G33" s="10">
        <f t="shared" si="0"/>
        <v>-2651000</v>
      </c>
      <c r="H33" s="10">
        <f t="shared" si="0"/>
        <v>1224000</v>
      </c>
      <c r="I33" s="10">
        <f t="shared" si="0"/>
        <v>7755000</v>
      </c>
      <c r="J33" s="10">
        <f t="shared" si="0"/>
        <v>4507000</v>
      </c>
      <c r="K33" s="10">
        <f t="shared" si="0"/>
        <v>5672000</v>
      </c>
      <c r="L33" s="10">
        <f t="shared" si="0"/>
        <v>6959000</v>
      </c>
      <c r="M33" s="10">
        <f t="shared" si="0"/>
        <v>10317000</v>
      </c>
      <c r="N33" s="10">
        <f t="shared" si="0"/>
        <v>9324000</v>
      </c>
      <c r="O33" s="10">
        <f t="shared" si="0"/>
        <v>8359000</v>
      </c>
      <c r="P33" s="10">
        <f t="shared" si="0"/>
        <v>6562000</v>
      </c>
      <c r="Q33" s="10">
        <f t="shared" si="0"/>
        <v>5010000</v>
      </c>
      <c r="R33" s="10">
        <f t="shared" si="0"/>
        <v>2751000</v>
      </c>
      <c r="S33" s="10">
        <f t="shared" si="0"/>
        <v>4196000</v>
      </c>
      <c r="T33" s="10">
        <f t="shared" si="0"/>
        <v>5543000</v>
      </c>
      <c r="U33" s="10">
        <f t="shared" si="0"/>
        <v>5037000</v>
      </c>
      <c r="V33" s="10">
        <f t="shared" si="0"/>
        <v>3679000</v>
      </c>
      <c r="W33" s="10">
        <f t="shared" si="0"/>
        <v>9047000</v>
      </c>
      <c r="X33" s="10">
        <f t="shared" si="0"/>
        <v>3786000</v>
      </c>
      <c r="Y33" s="10">
        <f t="shared" si="0"/>
        <v>1701000</v>
      </c>
      <c r="Z33" s="10">
        <f t="shared" si="0"/>
        <v>4292000</v>
      </c>
      <c r="AA33" s="10">
        <f t="shared" si="0"/>
        <v>4969000</v>
      </c>
      <c r="AB33" s="10">
        <f t="shared" si="0"/>
        <v>6430000</v>
      </c>
      <c r="AC33" s="10">
        <f t="shared" si="0"/>
        <v>3186000</v>
      </c>
      <c r="AD33" s="10">
        <f t="shared" si="0"/>
        <v>3587000</v>
      </c>
      <c r="AE33" s="10">
        <f t="shared" si="0"/>
        <v>3320000</v>
      </c>
    </row>
    <row r="34" spans="1:31" x14ac:dyDescent="0.25">
      <c r="A34" s="4" t="s">
        <v>62</v>
      </c>
      <c r="B34" s="39"/>
      <c r="C34" s="39"/>
      <c r="D34" s="39"/>
      <c r="E34" s="39"/>
      <c r="F34" s="39"/>
      <c r="G34" s="39"/>
      <c r="H34" s="39"/>
      <c r="I34" s="39"/>
      <c r="J34" s="39"/>
      <c r="K34" s="39"/>
      <c r="L34" s="39"/>
      <c r="M34" s="37"/>
      <c r="N34" s="37"/>
      <c r="O34" s="37"/>
      <c r="P34" s="37"/>
      <c r="Q34" s="37"/>
      <c r="R34" s="37"/>
      <c r="S34" s="37"/>
      <c r="T34" s="37"/>
      <c r="U34" s="37"/>
      <c r="V34" s="37"/>
      <c r="W34" s="37"/>
      <c r="X34" s="37"/>
      <c r="Y34" s="37"/>
      <c r="Z34" s="37"/>
      <c r="AA34" s="37"/>
      <c r="AB34" s="37"/>
      <c r="AC34" s="37"/>
      <c r="AD34" s="37"/>
      <c r="AE34" s="37"/>
    </row>
    <row r="35" spans="1:31" x14ac:dyDescent="0.25">
      <c r="A35" s="2" t="s">
        <v>63</v>
      </c>
      <c r="B35" s="37">
        <v>0</v>
      </c>
      <c r="C35" s="37">
        <v>0</v>
      </c>
      <c r="D35" s="37">
        <v>0</v>
      </c>
      <c r="E35" s="37">
        <v>0</v>
      </c>
      <c r="F35" s="37">
        <v>0</v>
      </c>
      <c r="G35" s="37">
        <v>0</v>
      </c>
      <c r="H35" s="37">
        <v>0</v>
      </c>
      <c r="I35" s="37">
        <v>0</v>
      </c>
      <c r="J35" s="37">
        <v>0</v>
      </c>
      <c r="K35" s="37">
        <v>800000</v>
      </c>
      <c r="L35" s="37">
        <v>19400000</v>
      </c>
      <c r="M35" s="37">
        <v>51199000</v>
      </c>
      <c r="N35" s="37">
        <v>38380000</v>
      </c>
      <c r="O35" s="37">
        <v>22754000</v>
      </c>
      <c r="P35" s="37">
        <v>18268000</v>
      </c>
      <c r="Q35" s="37">
        <v>10393000</v>
      </c>
      <c r="R35" s="37">
        <v>11891000</v>
      </c>
      <c r="S35" s="37">
        <v>20400000</v>
      </c>
      <c r="T35" s="37">
        <v>11964000</v>
      </c>
      <c r="U35" s="37">
        <v>9649000</v>
      </c>
      <c r="V35" s="37">
        <v>2678000</v>
      </c>
      <c r="W35" s="88">
        <v>1972000</v>
      </c>
      <c r="X35" s="88">
        <v>7233000</v>
      </c>
      <c r="Y35" s="88">
        <v>3733000</v>
      </c>
      <c r="Z35" s="88">
        <v>-2707000</v>
      </c>
      <c r="AA35" s="88">
        <v>-4159000</v>
      </c>
      <c r="AB35" s="88">
        <v>-2624000</v>
      </c>
      <c r="AC35" s="88">
        <v>-1442000</v>
      </c>
      <c r="AD35" s="88">
        <v>-1465000</v>
      </c>
      <c r="AE35" s="88">
        <v>0</v>
      </c>
    </row>
    <row r="36" spans="1:31" x14ac:dyDescent="0.25">
      <c r="A36" s="2" t="s">
        <v>64</v>
      </c>
      <c r="B36" s="37">
        <v>0</v>
      </c>
      <c r="C36" s="37">
        <v>0</v>
      </c>
      <c r="D36" s="37">
        <v>0</v>
      </c>
      <c r="E36" s="37">
        <v>0</v>
      </c>
      <c r="F36" s="37">
        <v>0</v>
      </c>
      <c r="G36" s="37">
        <v>0</v>
      </c>
      <c r="H36" s="37">
        <v>0</v>
      </c>
      <c r="I36" s="37">
        <v>0</v>
      </c>
      <c r="J36" s="37">
        <v>0</v>
      </c>
      <c r="K36" s="37">
        <v>0</v>
      </c>
      <c r="L36" s="37">
        <v>-7099000</v>
      </c>
      <c r="M36" s="37">
        <v>-50790000</v>
      </c>
      <c r="N36" s="37">
        <v>-45269000</v>
      </c>
      <c r="O36" s="37">
        <v>-7203000</v>
      </c>
      <c r="P36" s="37">
        <v>-20516000</v>
      </c>
      <c r="Q36" s="37">
        <v>-14355000</v>
      </c>
      <c r="R36" s="37">
        <v>-13382000</v>
      </c>
      <c r="S36" s="37">
        <v>-23555000</v>
      </c>
      <c r="T36" s="37">
        <v>-17300000</v>
      </c>
      <c r="U36" s="37">
        <v>-10947000</v>
      </c>
      <c r="V36" s="37">
        <v>-6944000</v>
      </c>
      <c r="W36" s="88"/>
      <c r="X36" s="88"/>
      <c r="Y36" s="88"/>
      <c r="Z36" s="88"/>
      <c r="AA36" s="88"/>
      <c r="AB36" s="88"/>
      <c r="AC36" s="88"/>
      <c r="AD36" s="88"/>
      <c r="AE36" s="88"/>
    </row>
    <row r="37" spans="1:31" x14ac:dyDescent="0.25">
      <c r="A37" s="2" t="s">
        <v>65</v>
      </c>
      <c r="B37" s="37">
        <v>-117678000</v>
      </c>
      <c r="C37" s="37">
        <v>-64990000</v>
      </c>
      <c r="D37" s="37">
        <v>0</v>
      </c>
      <c r="E37" s="37">
        <v>0</v>
      </c>
      <c r="F37" s="37">
        <v>0</v>
      </c>
      <c r="G37" s="37">
        <v>-5013000</v>
      </c>
      <c r="H37" s="37">
        <v>-3832000</v>
      </c>
      <c r="I37" s="37">
        <v>-10977000</v>
      </c>
      <c r="J37" s="37">
        <v>0</v>
      </c>
      <c r="K37" s="37">
        <v>0</v>
      </c>
      <c r="L37" s="37">
        <v>-20961000</v>
      </c>
      <c r="M37" s="37">
        <v>-11154000</v>
      </c>
      <c r="N37" s="37">
        <v>0</v>
      </c>
      <c r="O37" s="37">
        <v>-20424000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row>
    <row r="38" spans="1:31" x14ac:dyDescent="0.25">
      <c r="A38" s="2" t="s">
        <v>126</v>
      </c>
      <c r="B38" s="37">
        <v>80570000</v>
      </c>
      <c r="C38" s="37">
        <v>45033000</v>
      </c>
      <c r="D38" s="37">
        <v>16307000</v>
      </c>
      <c r="E38" s="37">
        <v>0</v>
      </c>
      <c r="F38" s="37">
        <v>8125000</v>
      </c>
      <c r="G38" s="37">
        <v>0</v>
      </c>
      <c r="H38" s="37">
        <v>0</v>
      </c>
      <c r="I38" s="37">
        <v>4044000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row>
    <row r="39" spans="1:31" x14ac:dyDescent="0.25">
      <c r="A39" s="2" t="s">
        <v>167</v>
      </c>
      <c r="B39" s="37">
        <v>381000</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row>
    <row r="40" spans="1:31" x14ac:dyDescent="0.25">
      <c r="A40" s="2" t="s">
        <v>121</v>
      </c>
      <c r="B40" s="37">
        <v>0</v>
      </c>
      <c r="C40" s="37">
        <v>0</v>
      </c>
      <c r="D40" s="37">
        <v>0</v>
      </c>
      <c r="E40" s="37">
        <v>0</v>
      </c>
      <c r="F40" s="37">
        <v>0</v>
      </c>
      <c r="G40" s="37">
        <v>0</v>
      </c>
      <c r="H40" s="37"/>
      <c r="I40" s="37">
        <v>-50000</v>
      </c>
      <c r="J40" s="37">
        <v>0</v>
      </c>
      <c r="K40" s="37">
        <f>-11878000-13454000</f>
        <v>-25332000</v>
      </c>
      <c r="L40" s="37">
        <v>0</v>
      </c>
      <c r="M40" s="37">
        <v>0</v>
      </c>
      <c r="N40" s="37">
        <v>0</v>
      </c>
      <c r="O40" s="37">
        <v>0</v>
      </c>
      <c r="P40" s="37">
        <v>0</v>
      </c>
      <c r="Q40" s="37">
        <v>0</v>
      </c>
      <c r="R40" s="37">
        <v>0</v>
      </c>
      <c r="S40" s="37">
        <v>0</v>
      </c>
      <c r="T40" s="37">
        <v>0</v>
      </c>
      <c r="U40" s="37">
        <v>0</v>
      </c>
      <c r="V40" s="37">
        <v>0</v>
      </c>
      <c r="W40" s="37">
        <v>0</v>
      </c>
      <c r="X40" s="37">
        <v>-10000</v>
      </c>
      <c r="Y40" s="37">
        <v>-2834000</v>
      </c>
      <c r="Z40" s="37">
        <v>0</v>
      </c>
      <c r="AA40" s="37">
        <v>0</v>
      </c>
      <c r="AB40" s="37">
        <v>0</v>
      </c>
      <c r="AC40" s="37">
        <v>0</v>
      </c>
      <c r="AD40" s="37">
        <v>0</v>
      </c>
      <c r="AE40" s="37">
        <v>0</v>
      </c>
    </row>
    <row r="41" spans="1:31" x14ac:dyDescent="0.25">
      <c r="A41" s="2" t="s">
        <v>237</v>
      </c>
      <c r="B41" s="37">
        <v>0</v>
      </c>
      <c r="C41" s="37">
        <v>0</v>
      </c>
      <c r="D41" s="37">
        <v>0</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-8105000</v>
      </c>
      <c r="X41" s="37">
        <v>-6943000</v>
      </c>
      <c r="Y41" s="37">
        <v>0</v>
      </c>
      <c r="Z41" s="37">
        <v>0</v>
      </c>
      <c r="AA41" s="37">
        <v>0</v>
      </c>
      <c r="AB41" s="37">
        <v>0</v>
      </c>
      <c r="AC41" s="37">
        <v>0</v>
      </c>
      <c r="AD41" s="37">
        <v>0</v>
      </c>
      <c r="AE41" s="37">
        <v>0</v>
      </c>
    </row>
    <row r="42" spans="1:31" x14ac:dyDescent="0.25">
      <c r="A42" s="2" t="s">
        <v>229</v>
      </c>
      <c r="B42" s="37">
        <v>-36000</v>
      </c>
      <c r="C42" s="37">
        <v>-29000</v>
      </c>
      <c r="D42" s="37">
        <v>-184000</v>
      </c>
      <c r="E42" s="37">
        <v>-165000</v>
      </c>
      <c r="F42" s="37">
        <v>-212000</v>
      </c>
      <c r="G42" s="37">
        <v>-253000</v>
      </c>
      <c r="H42" s="37">
        <v>-3779000</v>
      </c>
      <c r="I42" s="37">
        <v>-565000</v>
      </c>
      <c r="J42" s="37">
        <v>-435000</v>
      </c>
      <c r="K42" s="37">
        <v>-280000</v>
      </c>
      <c r="L42" s="37">
        <v>-372000</v>
      </c>
      <c r="M42" s="37">
        <v>-129000</v>
      </c>
      <c r="N42" s="37">
        <v>-245000</v>
      </c>
      <c r="O42" s="37">
        <v>-238000</v>
      </c>
      <c r="P42" s="37">
        <v>-377000</v>
      </c>
      <c r="Q42" s="37">
        <v>-394000</v>
      </c>
      <c r="R42" s="37">
        <v>-943000</v>
      </c>
      <c r="S42" s="37">
        <v>-642000</v>
      </c>
      <c r="T42" s="37">
        <v>-2850000</v>
      </c>
      <c r="U42" s="37">
        <v>-3281000</v>
      </c>
      <c r="V42" s="37">
        <v>-1438000</v>
      </c>
      <c r="W42" s="37">
        <v>-1796000</v>
      </c>
      <c r="X42" s="37">
        <v>-2219000</v>
      </c>
      <c r="Y42" s="37">
        <v>-2141000</v>
      </c>
      <c r="Z42" s="37">
        <v>-1125000</v>
      </c>
      <c r="AA42" s="37">
        <v>-1182000</v>
      </c>
      <c r="AB42" s="37">
        <v>-1811000</v>
      </c>
      <c r="AC42" s="37">
        <v>-2531000</v>
      </c>
      <c r="AD42" s="37">
        <v>-1532000</v>
      </c>
      <c r="AE42" s="37">
        <f>-1322000+1000</f>
        <v>-1321000</v>
      </c>
    </row>
    <row r="43" spans="1:31" x14ac:dyDescent="0.25">
      <c r="A43" s="4" t="s">
        <v>77</v>
      </c>
      <c r="B43" s="10">
        <f t="shared" ref="B43:F43" si="1">SUM(B35:B42)</f>
        <v>-36763000</v>
      </c>
      <c r="C43" s="10">
        <f t="shared" si="1"/>
        <v>-19986000</v>
      </c>
      <c r="D43" s="10">
        <f t="shared" si="1"/>
        <v>16123000</v>
      </c>
      <c r="E43" s="10">
        <f t="shared" si="1"/>
        <v>-165000</v>
      </c>
      <c r="F43" s="10">
        <f t="shared" si="1"/>
        <v>7913000</v>
      </c>
      <c r="G43" s="10">
        <f t="shared" ref="G43" si="2">SUM(G35:G42)</f>
        <v>-5266000</v>
      </c>
      <c r="H43" s="10">
        <f t="shared" ref="H43:M43" si="3">SUM(H35:H42)</f>
        <v>-7611000</v>
      </c>
      <c r="I43" s="10">
        <f t="shared" si="3"/>
        <v>-7548000</v>
      </c>
      <c r="J43" s="10">
        <f t="shared" si="3"/>
        <v>-435000</v>
      </c>
      <c r="K43" s="10">
        <f t="shared" si="3"/>
        <v>-24812000</v>
      </c>
      <c r="L43" s="10">
        <f t="shared" si="3"/>
        <v>-9032000</v>
      </c>
      <c r="M43" s="10">
        <f t="shared" si="3"/>
        <v>-10874000</v>
      </c>
      <c r="N43" s="10">
        <f t="shared" ref="N43:V43" si="4">SUM(N35:N42)</f>
        <v>-7134000</v>
      </c>
      <c r="O43" s="10">
        <f t="shared" si="4"/>
        <v>-5111000</v>
      </c>
      <c r="P43" s="10">
        <f t="shared" si="4"/>
        <v>-2625000</v>
      </c>
      <c r="Q43" s="10">
        <f t="shared" si="4"/>
        <v>-4356000</v>
      </c>
      <c r="R43" s="10">
        <f t="shared" si="4"/>
        <v>-2434000</v>
      </c>
      <c r="S43" s="10">
        <f t="shared" si="4"/>
        <v>-3797000</v>
      </c>
      <c r="T43" s="10">
        <f t="shared" si="4"/>
        <v>-8186000</v>
      </c>
      <c r="U43" s="10">
        <f t="shared" si="4"/>
        <v>-4579000</v>
      </c>
      <c r="V43" s="10">
        <f t="shared" si="4"/>
        <v>-5704000</v>
      </c>
      <c r="W43" s="10">
        <f t="shared" ref="W43:X43" si="5">SUM(W35:W42)</f>
        <v>-7929000</v>
      </c>
      <c r="X43" s="10">
        <f t="shared" si="5"/>
        <v>-1939000</v>
      </c>
      <c r="Y43" s="10">
        <f t="shared" ref="Y43:AE43" si="6">SUM(Y35:Y42)</f>
        <v>-1242000</v>
      </c>
      <c r="Z43" s="10">
        <f t="shared" si="6"/>
        <v>-3832000</v>
      </c>
      <c r="AA43" s="10">
        <f t="shared" si="6"/>
        <v>-5341000</v>
      </c>
      <c r="AB43" s="10">
        <f t="shared" si="6"/>
        <v>-4435000</v>
      </c>
      <c r="AC43" s="10">
        <f t="shared" si="6"/>
        <v>-3973000</v>
      </c>
      <c r="AD43" s="10">
        <f t="shared" si="6"/>
        <v>-2997000</v>
      </c>
      <c r="AE43" s="10">
        <f t="shared" si="6"/>
        <v>-1321000</v>
      </c>
    </row>
    <row r="44" spans="1:31" x14ac:dyDescent="0.25">
      <c r="A44" s="4" t="s">
        <v>66</v>
      </c>
      <c r="B44" s="39"/>
      <c r="C44" s="39"/>
      <c r="D44" s="39"/>
      <c r="E44" s="39"/>
      <c r="F44" s="39"/>
      <c r="G44" s="39"/>
      <c r="H44" s="39"/>
      <c r="I44" s="39"/>
      <c r="J44" s="39"/>
      <c r="K44" s="39"/>
      <c r="L44" s="39"/>
      <c r="M44" s="37"/>
      <c r="N44" s="37"/>
      <c r="O44" s="37"/>
      <c r="P44" s="37"/>
      <c r="Q44" s="37"/>
      <c r="R44" s="37"/>
      <c r="S44" s="37"/>
      <c r="T44" s="37"/>
      <c r="U44" s="37"/>
      <c r="V44" s="37"/>
      <c r="W44" s="37"/>
      <c r="X44" s="37"/>
      <c r="Y44" s="37"/>
      <c r="Z44" s="37"/>
      <c r="AA44" s="37"/>
      <c r="AB44" s="37"/>
      <c r="AC44" s="37"/>
      <c r="AD44" s="37"/>
      <c r="AE44" s="37"/>
    </row>
    <row r="45" spans="1:31" x14ac:dyDescent="0.25">
      <c r="A45" s="2" t="s">
        <v>230</v>
      </c>
      <c r="B45" s="37">
        <v>43014000</v>
      </c>
      <c r="C45" s="37">
        <v>17000000</v>
      </c>
      <c r="D45" s="37">
        <v>1000000</v>
      </c>
      <c r="E45" s="37">
        <v>0</v>
      </c>
      <c r="F45" s="37">
        <v>0</v>
      </c>
      <c r="G45" s="37">
        <v>0</v>
      </c>
      <c r="H45" s="37">
        <v>0</v>
      </c>
      <c r="I45" s="37">
        <v>0</v>
      </c>
      <c r="J45" s="37">
        <v>0</v>
      </c>
      <c r="K45" s="37">
        <v>29493000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row>
    <row r="46" spans="1:31" x14ac:dyDescent="0.25">
      <c r="A46" s="2" t="s">
        <v>231</v>
      </c>
      <c r="B46" s="37">
        <v>-14000</v>
      </c>
      <c r="C46" s="37">
        <v>-14493000</v>
      </c>
      <c r="D46" s="37">
        <v>-1000000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row>
    <row r="47" spans="1:31" x14ac:dyDescent="0.25">
      <c r="A47" s="2" t="s">
        <v>234</v>
      </c>
      <c r="B47" s="37">
        <v>0</v>
      </c>
      <c r="C47" s="37">
        <v>0</v>
      </c>
      <c r="D47" s="37">
        <v>0</v>
      </c>
      <c r="E47" s="37">
        <v>0</v>
      </c>
      <c r="F47" s="37">
        <v>0</v>
      </c>
      <c r="G47" s="37">
        <v>0</v>
      </c>
      <c r="H47" s="37">
        <v>2260000</v>
      </c>
      <c r="I47" s="37">
        <v>0</v>
      </c>
      <c r="J47" s="37">
        <v>0</v>
      </c>
      <c r="K47" s="37"/>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row>
    <row r="48" spans="1:31" x14ac:dyDescent="0.25">
      <c r="A48" s="2" t="s">
        <v>232</v>
      </c>
      <c r="B48" s="37">
        <v>-147000</v>
      </c>
      <c r="C48" s="37">
        <v>-131000</v>
      </c>
      <c r="D48" s="37">
        <v>-126000</v>
      </c>
      <c r="E48" s="37">
        <v>-121000</v>
      </c>
      <c r="F48" s="37">
        <v>-115000</v>
      </c>
      <c r="G48" s="37">
        <v>-110000</v>
      </c>
      <c r="H48" s="37">
        <v>-79000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row>
    <row r="49" spans="1:31" x14ac:dyDescent="0.25">
      <c r="A49" s="2" t="s">
        <v>80</v>
      </c>
      <c r="B49" s="37">
        <v>0</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2857000</v>
      </c>
      <c r="U49" s="37">
        <v>0</v>
      </c>
      <c r="V49" s="37">
        <v>0</v>
      </c>
      <c r="W49" s="37">
        <v>2000000</v>
      </c>
      <c r="X49" s="37">
        <v>0</v>
      </c>
      <c r="Y49" s="37">
        <v>0</v>
      </c>
      <c r="Z49" s="37">
        <v>0</v>
      </c>
      <c r="AA49" s="37">
        <v>0</v>
      </c>
      <c r="AB49" s="37">
        <v>0</v>
      </c>
      <c r="AC49" s="37">
        <v>0</v>
      </c>
      <c r="AD49" s="37">
        <v>0</v>
      </c>
      <c r="AE49" s="37">
        <v>0</v>
      </c>
    </row>
    <row r="50" spans="1:31" x14ac:dyDescent="0.25">
      <c r="A50" s="2" t="s">
        <v>79</v>
      </c>
      <c r="B50" s="37">
        <v>0</v>
      </c>
      <c r="C50" s="37">
        <v>0</v>
      </c>
      <c r="D50" s="37">
        <v>0</v>
      </c>
      <c r="E50" s="37">
        <v>0</v>
      </c>
      <c r="F50" s="37">
        <v>0</v>
      </c>
      <c r="G50" s="37">
        <v>0</v>
      </c>
      <c r="H50" s="37">
        <v>0</v>
      </c>
      <c r="I50" s="37">
        <v>0</v>
      </c>
      <c r="J50" s="37">
        <v>0</v>
      </c>
      <c r="K50" s="37">
        <v>0</v>
      </c>
      <c r="L50" s="37">
        <v>0</v>
      </c>
      <c r="M50" s="37">
        <v>0</v>
      </c>
      <c r="N50" s="37">
        <v>0</v>
      </c>
      <c r="O50" s="37">
        <v>0</v>
      </c>
      <c r="P50" s="37">
        <v>-4012000</v>
      </c>
      <c r="Q50" s="37">
        <v>-196000</v>
      </c>
      <c r="R50" s="37">
        <v>-167000</v>
      </c>
      <c r="S50" s="37">
        <v>-172000</v>
      </c>
      <c r="T50" s="37">
        <v>-118000</v>
      </c>
      <c r="U50" s="37">
        <v>-75000</v>
      </c>
      <c r="V50" s="37">
        <v>-76000</v>
      </c>
      <c r="W50" s="37">
        <v>-41000</v>
      </c>
      <c r="X50" s="37">
        <v>0</v>
      </c>
      <c r="Y50" s="37">
        <v>0</v>
      </c>
      <c r="Z50" s="37">
        <v>0</v>
      </c>
      <c r="AA50" s="37">
        <v>0</v>
      </c>
      <c r="AB50" s="37">
        <v>0</v>
      </c>
      <c r="AC50" s="37">
        <v>0</v>
      </c>
      <c r="AD50" s="37">
        <v>0</v>
      </c>
      <c r="AE50" s="37">
        <v>0</v>
      </c>
    </row>
    <row r="51" spans="1:31" x14ac:dyDescent="0.25">
      <c r="A51" s="2" t="s">
        <v>239</v>
      </c>
      <c r="B51" s="37">
        <v>0</v>
      </c>
      <c r="C51" s="37">
        <v>0</v>
      </c>
      <c r="D51" s="37">
        <v>0</v>
      </c>
      <c r="E51" s="37">
        <v>0</v>
      </c>
      <c r="F51" s="37">
        <v>0</v>
      </c>
      <c r="G51" s="37">
        <v>0</v>
      </c>
      <c r="H51" s="37">
        <v>0</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-1261000</v>
      </c>
      <c r="AC51" s="37">
        <v>-555000</v>
      </c>
      <c r="AD51" s="37">
        <v>-1074000</v>
      </c>
      <c r="AE51" s="37">
        <v>-709000</v>
      </c>
    </row>
    <row r="52" spans="1:31" x14ac:dyDescent="0.25">
      <c r="A52" s="2" t="s">
        <v>78</v>
      </c>
      <c r="B52" s="37">
        <v>0</v>
      </c>
      <c r="C52" s="37">
        <v>0</v>
      </c>
      <c r="D52" s="37">
        <v>0</v>
      </c>
      <c r="E52" s="37">
        <v>0</v>
      </c>
      <c r="F52" s="37">
        <v>0</v>
      </c>
      <c r="G52" s="37">
        <v>0</v>
      </c>
      <c r="H52" s="37">
        <v>0</v>
      </c>
      <c r="I52" s="37">
        <v>0</v>
      </c>
      <c r="J52" s="37">
        <v>0</v>
      </c>
      <c r="K52" s="37">
        <v>0</v>
      </c>
      <c r="L52" s="37">
        <v>0</v>
      </c>
      <c r="M52" s="37">
        <v>0</v>
      </c>
      <c r="N52" s="37">
        <v>0</v>
      </c>
      <c r="O52" s="37">
        <v>-2817000</v>
      </c>
      <c r="P52" s="37">
        <v>0</v>
      </c>
      <c r="Q52" s="37">
        <v>-6000</v>
      </c>
      <c r="R52" s="37">
        <v>-4000</v>
      </c>
      <c r="S52" s="37">
        <v>-46000</v>
      </c>
      <c r="T52" s="37">
        <v>-297000</v>
      </c>
      <c r="U52" s="37">
        <v>-405000</v>
      </c>
      <c r="V52" s="37">
        <v>-287000</v>
      </c>
      <c r="W52" s="37">
        <v>-556000</v>
      </c>
      <c r="X52" s="37">
        <v>-1648000</v>
      </c>
      <c r="Y52" s="37">
        <v>-740000</v>
      </c>
      <c r="Z52" s="37">
        <v>-271000</v>
      </c>
      <c r="AA52" s="37">
        <v>-448000</v>
      </c>
      <c r="AB52" s="37">
        <v>-214000</v>
      </c>
      <c r="AC52" s="37">
        <v>-153000</v>
      </c>
      <c r="AD52" s="37">
        <v>0</v>
      </c>
      <c r="AE52" s="37">
        <v>-445000</v>
      </c>
    </row>
    <row r="53" spans="1:31" x14ac:dyDescent="0.25">
      <c r="A53" s="4" t="s">
        <v>76</v>
      </c>
      <c r="B53" s="10">
        <f t="shared" ref="B53:F53" si="7">SUM(B45:B52)</f>
        <v>42853000</v>
      </c>
      <c r="C53" s="10">
        <f t="shared" si="7"/>
        <v>2376000</v>
      </c>
      <c r="D53" s="10">
        <f t="shared" si="7"/>
        <v>-126000</v>
      </c>
      <c r="E53" s="10">
        <f t="shared" si="7"/>
        <v>-121000</v>
      </c>
      <c r="F53" s="10">
        <f t="shared" si="7"/>
        <v>-115000</v>
      </c>
      <c r="G53" s="10">
        <f t="shared" ref="G53" si="8">SUM(G45:G52)</f>
        <v>-110000</v>
      </c>
      <c r="H53" s="10">
        <f t="shared" ref="H53:M53" si="9">SUM(H45:H52)</f>
        <v>2181000</v>
      </c>
      <c r="I53" s="10">
        <f t="shared" si="9"/>
        <v>0</v>
      </c>
      <c r="J53" s="10">
        <f t="shared" si="9"/>
        <v>0</v>
      </c>
      <c r="K53" s="10">
        <f t="shared" si="9"/>
        <v>29493000</v>
      </c>
      <c r="L53" s="10">
        <f t="shared" si="9"/>
        <v>0</v>
      </c>
      <c r="M53" s="10">
        <f t="shared" si="9"/>
        <v>0</v>
      </c>
      <c r="N53" s="10">
        <f t="shared" ref="N53:V53" si="10">SUM(N45:N52)</f>
        <v>0</v>
      </c>
      <c r="O53" s="10">
        <f t="shared" si="10"/>
        <v>-2817000</v>
      </c>
      <c r="P53" s="10">
        <f t="shared" si="10"/>
        <v>-4012000</v>
      </c>
      <c r="Q53" s="10">
        <f t="shared" si="10"/>
        <v>-202000</v>
      </c>
      <c r="R53" s="10">
        <f t="shared" si="10"/>
        <v>-171000</v>
      </c>
      <c r="S53" s="10">
        <f t="shared" si="10"/>
        <v>-218000</v>
      </c>
      <c r="T53" s="10">
        <f t="shared" si="10"/>
        <v>2442000</v>
      </c>
      <c r="U53" s="10">
        <f t="shared" si="10"/>
        <v>-480000</v>
      </c>
      <c r="V53" s="10">
        <f t="shared" si="10"/>
        <v>-363000</v>
      </c>
      <c r="W53" s="10">
        <f t="shared" ref="W53:X53" si="11">SUM(W45:W52)</f>
        <v>1403000</v>
      </c>
      <c r="X53" s="10">
        <f t="shared" si="11"/>
        <v>-1648000</v>
      </c>
      <c r="Y53" s="10">
        <f t="shared" ref="Y53:AE53" si="12">SUM(Y45:Y52)</f>
        <v>-740000</v>
      </c>
      <c r="Z53" s="10">
        <f t="shared" si="12"/>
        <v>-271000</v>
      </c>
      <c r="AA53" s="10">
        <f t="shared" si="12"/>
        <v>-448000</v>
      </c>
      <c r="AB53" s="10">
        <f t="shared" si="12"/>
        <v>-1475000</v>
      </c>
      <c r="AC53" s="10">
        <f t="shared" si="12"/>
        <v>-708000</v>
      </c>
      <c r="AD53" s="10">
        <f t="shared" si="12"/>
        <v>-1074000</v>
      </c>
      <c r="AE53" s="10">
        <f t="shared" si="12"/>
        <v>-1154000</v>
      </c>
    </row>
    <row r="54" spans="1:31" x14ac:dyDescent="0.25">
      <c r="A54" s="4" t="s">
        <v>69</v>
      </c>
      <c r="B54" s="10">
        <f t="shared" ref="B54:F54" si="13">B33+B43+B53</f>
        <v>829000</v>
      </c>
      <c r="C54" s="10">
        <f t="shared" si="13"/>
        <v>-14324000</v>
      </c>
      <c r="D54" s="10">
        <f t="shared" si="13"/>
        <v>18333000</v>
      </c>
      <c r="E54" s="10">
        <f t="shared" si="13"/>
        <v>1329000</v>
      </c>
      <c r="F54" s="10">
        <f t="shared" si="13"/>
        <v>5917000</v>
      </c>
      <c r="G54" s="10">
        <f t="shared" ref="G54:H54" si="14">G33+G43+G53</f>
        <v>-8027000</v>
      </c>
      <c r="H54" s="10">
        <f t="shared" si="14"/>
        <v>-4206000</v>
      </c>
      <c r="I54" s="10">
        <f t="shared" ref="I54:J54" si="15">I33+I43+I53</f>
        <v>207000</v>
      </c>
      <c r="J54" s="10">
        <f t="shared" si="15"/>
        <v>4072000</v>
      </c>
      <c r="K54" s="10">
        <f t="shared" ref="K54:L54" si="16">K33+K43+K53</f>
        <v>10353000</v>
      </c>
      <c r="L54" s="10">
        <f t="shared" si="16"/>
        <v>-2073000</v>
      </c>
      <c r="M54" s="10">
        <f t="shared" ref="M54:V54" si="17">M33+M43+M53</f>
        <v>-557000</v>
      </c>
      <c r="N54" s="10">
        <f t="shared" si="17"/>
        <v>2190000</v>
      </c>
      <c r="O54" s="10">
        <f t="shared" si="17"/>
        <v>431000</v>
      </c>
      <c r="P54" s="10">
        <f t="shared" si="17"/>
        <v>-75000</v>
      </c>
      <c r="Q54" s="10">
        <f t="shared" si="17"/>
        <v>452000</v>
      </c>
      <c r="R54" s="10">
        <f t="shared" si="17"/>
        <v>146000</v>
      </c>
      <c r="S54" s="10">
        <f t="shared" si="17"/>
        <v>181000</v>
      </c>
      <c r="T54" s="10">
        <f t="shared" si="17"/>
        <v>-201000</v>
      </c>
      <c r="U54" s="10">
        <f t="shared" si="17"/>
        <v>-22000</v>
      </c>
      <c r="V54" s="10">
        <f t="shared" si="17"/>
        <v>-2388000</v>
      </c>
      <c r="W54" s="10">
        <f t="shared" ref="W54:X54" si="18">W33+W43+W53</f>
        <v>2521000</v>
      </c>
      <c r="X54" s="10">
        <f t="shared" si="18"/>
        <v>199000</v>
      </c>
      <c r="Y54" s="10">
        <f t="shared" ref="Y54:AE54" si="19">Y33+Y43+Y53</f>
        <v>-281000</v>
      </c>
      <c r="Z54" s="10">
        <f t="shared" si="19"/>
        <v>189000</v>
      </c>
      <c r="AA54" s="10">
        <f t="shared" si="19"/>
        <v>-820000</v>
      </c>
      <c r="AB54" s="10">
        <f t="shared" si="19"/>
        <v>520000</v>
      </c>
      <c r="AC54" s="10">
        <f t="shared" si="19"/>
        <v>-1495000</v>
      </c>
      <c r="AD54" s="10">
        <f t="shared" si="19"/>
        <v>-484000</v>
      </c>
      <c r="AE54" s="10">
        <f t="shared" si="19"/>
        <v>845000</v>
      </c>
    </row>
    <row r="55" spans="1:31" x14ac:dyDescent="0.25">
      <c r="A55" s="4" t="s">
        <v>67</v>
      </c>
      <c r="B55" s="39"/>
      <c r="C55" s="39"/>
      <c r="D55" s="39"/>
      <c r="E55" s="39"/>
      <c r="F55" s="39"/>
      <c r="G55" s="39"/>
      <c r="H55" s="39"/>
      <c r="I55" s="39"/>
      <c r="J55" s="39"/>
      <c r="K55" s="39"/>
      <c r="L55" s="39"/>
      <c r="M55" s="37"/>
      <c r="N55" s="37"/>
      <c r="O55" s="37"/>
      <c r="P55" s="37"/>
      <c r="Q55" s="37"/>
      <c r="R55" s="37"/>
      <c r="S55" s="37"/>
      <c r="T55" s="37"/>
      <c r="U55" s="37"/>
      <c r="V55" s="37"/>
      <c r="W55" s="37"/>
      <c r="X55" s="37"/>
      <c r="Y55" s="37"/>
      <c r="Z55" s="37"/>
      <c r="AA55" s="37"/>
      <c r="AB55" s="37"/>
      <c r="AC55" s="37"/>
      <c r="AD55" s="37"/>
      <c r="AE55" s="37"/>
    </row>
    <row r="56" spans="1:31" x14ac:dyDescent="0.25">
      <c r="A56" s="4" t="s">
        <v>68</v>
      </c>
      <c r="B56" s="39">
        <v>14639000</v>
      </c>
      <c r="C56" s="39">
        <v>28963000</v>
      </c>
      <c r="D56" s="39">
        <v>10630000</v>
      </c>
      <c r="E56" s="39">
        <v>9301000</v>
      </c>
      <c r="F56" s="39">
        <v>3384000</v>
      </c>
      <c r="G56" s="39">
        <v>11411000</v>
      </c>
      <c r="H56" s="39">
        <v>15617000</v>
      </c>
      <c r="I56" s="39">
        <v>15410000</v>
      </c>
      <c r="J56" s="39">
        <v>11338000</v>
      </c>
      <c r="K56" s="39">
        <v>985000</v>
      </c>
      <c r="L56" s="39">
        <v>3058000</v>
      </c>
      <c r="M56" s="37">
        <v>3615000</v>
      </c>
      <c r="N56" s="37">
        <v>1425000</v>
      </c>
      <c r="O56" s="37">
        <v>994000</v>
      </c>
      <c r="P56" s="37">
        <v>1069000</v>
      </c>
      <c r="Q56" s="37">
        <v>617000</v>
      </c>
      <c r="R56" s="37">
        <v>471000</v>
      </c>
      <c r="S56" s="37">
        <v>290000</v>
      </c>
      <c r="T56" s="37">
        <v>491000</v>
      </c>
      <c r="U56" s="37">
        <v>513000</v>
      </c>
      <c r="V56" s="37">
        <v>2901000</v>
      </c>
      <c r="W56" s="37">
        <v>380000</v>
      </c>
      <c r="X56" s="37">
        <v>181000</v>
      </c>
      <c r="Y56" s="37">
        <v>462000</v>
      </c>
      <c r="Z56" s="37">
        <v>273000</v>
      </c>
      <c r="AA56" s="37">
        <v>1093000</v>
      </c>
      <c r="AB56" s="37">
        <v>573000</v>
      </c>
      <c r="AC56" s="37">
        <v>2068000</v>
      </c>
      <c r="AD56" s="37">
        <v>2552000</v>
      </c>
      <c r="AE56" s="37">
        <v>1707000</v>
      </c>
    </row>
    <row r="57" spans="1:31" ht="20" thickBot="1" x14ac:dyDescent="0.3">
      <c r="A57" s="4" t="s">
        <v>70</v>
      </c>
      <c r="B57" s="25">
        <f t="shared" ref="B57:F57" si="20">B56+B54</f>
        <v>15468000</v>
      </c>
      <c r="C57" s="25">
        <f t="shared" si="20"/>
        <v>14639000</v>
      </c>
      <c r="D57" s="25">
        <f t="shared" si="20"/>
        <v>28963000</v>
      </c>
      <c r="E57" s="25">
        <f t="shared" si="20"/>
        <v>10630000</v>
      </c>
      <c r="F57" s="25">
        <f t="shared" si="20"/>
        <v>9301000</v>
      </c>
      <c r="G57" s="25">
        <f t="shared" ref="G57" si="21">G56+G54</f>
        <v>3384000</v>
      </c>
      <c r="H57" s="25">
        <f t="shared" ref="H57:M57" si="22">H56+H54</f>
        <v>11411000</v>
      </c>
      <c r="I57" s="25">
        <f t="shared" si="22"/>
        <v>15617000</v>
      </c>
      <c r="J57" s="25">
        <f t="shared" si="22"/>
        <v>15410000</v>
      </c>
      <c r="K57" s="25">
        <f t="shared" si="22"/>
        <v>11338000</v>
      </c>
      <c r="L57" s="25">
        <f t="shared" si="22"/>
        <v>985000</v>
      </c>
      <c r="M57" s="25">
        <f t="shared" si="22"/>
        <v>3058000</v>
      </c>
      <c r="N57" s="25">
        <f t="shared" ref="N57:V57" si="23">N56+N54</f>
        <v>3615000</v>
      </c>
      <c r="O57" s="25">
        <f t="shared" si="23"/>
        <v>1425000</v>
      </c>
      <c r="P57" s="25">
        <f t="shared" si="23"/>
        <v>994000</v>
      </c>
      <c r="Q57" s="25">
        <f t="shared" si="23"/>
        <v>1069000</v>
      </c>
      <c r="R57" s="25">
        <f t="shared" si="23"/>
        <v>617000</v>
      </c>
      <c r="S57" s="25">
        <f t="shared" si="23"/>
        <v>471000</v>
      </c>
      <c r="T57" s="25">
        <f t="shared" si="23"/>
        <v>290000</v>
      </c>
      <c r="U57" s="25">
        <f t="shared" si="23"/>
        <v>491000</v>
      </c>
      <c r="V57" s="25">
        <f t="shared" si="23"/>
        <v>513000</v>
      </c>
      <c r="W57" s="25">
        <f t="shared" ref="W57:X57" si="24">W56+W54</f>
        <v>2901000</v>
      </c>
      <c r="X57" s="25">
        <f t="shared" si="24"/>
        <v>380000</v>
      </c>
      <c r="Y57" s="25">
        <f t="shared" ref="Y57:AE57" si="25">Y56+Y54</f>
        <v>181000</v>
      </c>
      <c r="Z57" s="25">
        <f t="shared" si="25"/>
        <v>462000</v>
      </c>
      <c r="AA57" s="25">
        <f t="shared" si="25"/>
        <v>273000</v>
      </c>
      <c r="AB57" s="25">
        <f t="shared" si="25"/>
        <v>1093000</v>
      </c>
      <c r="AC57" s="25">
        <f t="shared" si="25"/>
        <v>573000</v>
      </c>
      <c r="AD57" s="25">
        <f t="shared" si="25"/>
        <v>2068000</v>
      </c>
      <c r="AE57" s="25">
        <f t="shared" si="25"/>
        <v>2552000</v>
      </c>
    </row>
    <row r="58" spans="1:31" ht="20" thickTop="1" x14ac:dyDescent="0.25">
      <c r="B58" s="37"/>
      <c r="C58" s="37"/>
      <c r="D58" s="37"/>
      <c r="E58" s="37"/>
      <c r="F58" s="37"/>
      <c r="G58" s="37"/>
      <c r="H58" s="37"/>
      <c r="I58" s="37"/>
      <c r="J58" s="37"/>
      <c r="K58" s="37"/>
      <c r="L58" s="37"/>
      <c r="M58" s="37"/>
      <c r="N58" s="37"/>
      <c r="O58" s="37"/>
      <c r="P58" s="37"/>
      <c r="Q58" s="37"/>
      <c r="R58" s="37"/>
      <c r="S58" s="37"/>
      <c r="T58" s="37"/>
      <c r="U58" s="37"/>
      <c r="V58" s="56"/>
      <c r="W58" s="56"/>
      <c r="X58" s="56"/>
      <c r="Y58" s="56"/>
      <c r="Z58" s="56"/>
      <c r="AA58" s="56"/>
      <c r="AB58" s="56"/>
      <c r="AC58" s="56"/>
      <c r="AD58" s="56"/>
      <c r="AE58" s="56"/>
    </row>
    <row r="59" spans="1:31" x14ac:dyDescent="0.25">
      <c r="A59" s="4" t="s">
        <v>240</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1:31" x14ac:dyDescent="0.25">
      <c r="A60" s="2" t="s">
        <v>81</v>
      </c>
      <c r="B60" s="37">
        <f>B33</f>
        <v>-5261000</v>
      </c>
      <c r="C60" s="37">
        <f t="shared" ref="C60:E60" si="26">C33</f>
        <v>3286000</v>
      </c>
      <c r="D60" s="37">
        <f t="shared" si="26"/>
        <v>2336000</v>
      </c>
      <c r="E60" s="37">
        <f t="shared" si="26"/>
        <v>1615000</v>
      </c>
      <c r="F60" s="37">
        <f t="shared" ref="F60:Z60" si="27">F33</f>
        <v>-1881000</v>
      </c>
      <c r="G60" s="37">
        <f t="shared" si="27"/>
        <v>-2651000</v>
      </c>
      <c r="H60" s="37">
        <f t="shared" si="27"/>
        <v>1224000</v>
      </c>
      <c r="I60" s="37">
        <f t="shared" si="27"/>
        <v>7755000</v>
      </c>
      <c r="J60" s="37">
        <f t="shared" si="27"/>
        <v>4507000</v>
      </c>
      <c r="K60" s="37">
        <f t="shared" si="27"/>
        <v>5672000</v>
      </c>
      <c r="L60" s="37">
        <f t="shared" si="27"/>
        <v>6959000</v>
      </c>
      <c r="M60" s="37">
        <f t="shared" si="27"/>
        <v>10317000</v>
      </c>
      <c r="N60" s="37">
        <f t="shared" si="27"/>
        <v>9324000</v>
      </c>
      <c r="O60" s="37">
        <f t="shared" si="27"/>
        <v>8359000</v>
      </c>
      <c r="P60" s="37">
        <f t="shared" si="27"/>
        <v>6562000</v>
      </c>
      <c r="Q60" s="37">
        <f t="shared" si="27"/>
        <v>5010000</v>
      </c>
      <c r="R60" s="37">
        <f t="shared" si="27"/>
        <v>2751000</v>
      </c>
      <c r="S60" s="37">
        <f t="shared" si="27"/>
        <v>4196000</v>
      </c>
      <c r="T60" s="37">
        <f t="shared" si="27"/>
        <v>5543000</v>
      </c>
      <c r="U60" s="37">
        <f t="shared" si="27"/>
        <v>5037000</v>
      </c>
      <c r="V60" s="37">
        <f t="shared" si="27"/>
        <v>3679000</v>
      </c>
      <c r="W60" s="37">
        <f t="shared" si="27"/>
        <v>9047000</v>
      </c>
      <c r="X60" s="37">
        <f t="shared" si="27"/>
        <v>3786000</v>
      </c>
      <c r="Y60" s="37">
        <f t="shared" si="27"/>
        <v>1701000</v>
      </c>
      <c r="Z60" s="37">
        <f t="shared" si="27"/>
        <v>4292000</v>
      </c>
      <c r="AA60" s="37">
        <f t="shared" ref="AA60:AE60" si="28">AA33</f>
        <v>4969000</v>
      </c>
      <c r="AB60" s="37">
        <f t="shared" si="28"/>
        <v>6430000</v>
      </c>
      <c r="AC60" s="37">
        <f t="shared" si="28"/>
        <v>3186000</v>
      </c>
      <c r="AD60" s="37">
        <f t="shared" si="28"/>
        <v>3587000</v>
      </c>
      <c r="AE60" s="37">
        <f t="shared" si="28"/>
        <v>3320000</v>
      </c>
    </row>
    <row r="61" spans="1:31" x14ac:dyDescent="0.25">
      <c r="A61" s="2" t="s">
        <v>82</v>
      </c>
      <c r="B61" s="37">
        <f>B42</f>
        <v>-36000</v>
      </c>
      <c r="C61" s="37">
        <f t="shared" ref="C61:E61" si="29">C42</f>
        <v>-29000</v>
      </c>
      <c r="D61" s="37">
        <f t="shared" si="29"/>
        <v>-184000</v>
      </c>
      <c r="E61" s="37">
        <f t="shared" si="29"/>
        <v>-165000</v>
      </c>
      <c r="F61" s="37">
        <f t="shared" ref="F61:Z61" si="30">F42</f>
        <v>-212000</v>
      </c>
      <c r="G61" s="37">
        <f t="shared" si="30"/>
        <v>-253000</v>
      </c>
      <c r="H61" s="37">
        <f t="shared" si="30"/>
        <v>-3779000</v>
      </c>
      <c r="I61" s="37">
        <f t="shared" si="30"/>
        <v>-565000</v>
      </c>
      <c r="J61" s="37">
        <f t="shared" si="30"/>
        <v>-435000</v>
      </c>
      <c r="K61" s="37">
        <f t="shared" si="30"/>
        <v>-280000</v>
      </c>
      <c r="L61" s="37">
        <f t="shared" si="30"/>
        <v>-372000</v>
      </c>
      <c r="M61" s="37">
        <f t="shared" si="30"/>
        <v>-129000</v>
      </c>
      <c r="N61" s="37">
        <f t="shared" si="30"/>
        <v>-245000</v>
      </c>
      <c r="O61" s="37">
        <f t="shared" si="30"/>
        <v>-238000</v>
      </c>
      <c r="P61" s="37">
        <f t="shared" si="30"/>
        <v>-377000</v>
      </c>
      <c r="Q61" s="37">
        <f t="shared" si="30"/>
        <v>-394000</v>
      </c>
      <c r="R61" s="37">
        <f t="shared" si="30"/>
        <v>-943000</v>
      </c>
      <c r="S61" s="37">
        <f t="shared" si="30"/>
        <v>-642000</v>
      </c>
      <c r="T61" s="37">
        <f t="shared" si="30"/>
        <v>-2850000</v>
      </c>
      <c r="U61" s="37">
        <f t="shared" si="30"/>
        <v>-3281000</v>
      </c>
      <c r="V61" s="37">
        <f t="shared" si="30"/>
        <v>-1438000</v>
      </c>
      <c r="W61" s="37">
        <f t="shared" si="30"/>
        <v>-1796000</v>
      </c>
      <c r="X61" s="37">
        <f t="shared" si="30"/>
        <v>-2219000</v>
      </c>
      <c r="Y61" s="37">
        <f t="shared" si="30"/>
        <v>-2141000</v>
      </c>
      <c r="Z61" s="37">
        <f t="shared" si="30"/>
        <v>-1125000</v>
      </c>
      <c r="AA61" s="37">
        <f t="shared" ref="AA61:AE61" si="31">AA42</f>
        <v>-1182000</v>
      </c>
      <c r="AB61" s="37">
        <f t="shared" si="31"/>
        <v>-1811000</v>
      </c>
      <c r="AC61" s="37">
        <f t="shared" si="31"/>
        <v>-2531000</v>
      </c>
      <c r="AD61" s="37">
        <f t="shared" si="31"/>
        <v>-1532000</v>
      </c>
      <c r="AE61" s="37">
        <f t="shared" si="31"/>
        <v>-1321000</v>
      </c>
    </row>
    <row r="62" spans="1:31" ht="20" thickBot="1" x14ac:dyDescent="0.3">
      <c r="A62" s="4" t="s">
        <v>83</v>
      </c>
      <c r="B62" s="25">
        <f>SUM(B60:B61)</f>
        <v>-5297000</v>
      </c>
      <c r="C62" s="25">
        <f t="shared" ref="C62:E62" si="32">SUM(C60:C61)</f>
        <v>3257000</v>
      </c>
      <c r="D62" s="25">
        <f t="shared" si="32"/>
        <v>2152000</v>
      </c>
      <c r="E62" s="25">
        <f t="shared" si="32"/>
        <v>1450000</v>
      </c>
      <c r="F62" s="25">
        <f t="shared" ref="F62:Z62" si="33">SUM(F60:F61)</f>
        <v>-2093000</v>
      </c>
      <c r="G62" s="25">
        <f t="shared" si="33"/>
        <v>-2904000</v>
      </c>
      <c r="H62" s="25">
        <f t="shared" si="33"/>
        <v>-2555000</v>
      </c>
      <c r="I62" s="25">
        <f t="shared" si="33"/>
        <v>7190000</v>
      </c>
      <c r="J62" s="25">
        <f t="shared" si="33"/>
        <v>4072000</v>
      </c>
      <c r="K62" s="25">
        <f t="shared" si="33"/>
        <v>5392000</v>
      </c>
      <c r="L62" s="25">
        <f t="shared" si="33"/>
        <v>6587000</v>
      </c>
      <c r="M62" s="25">
        <f t="shared" si="33"/>
        <v>10188000</v>
      </c>
      <c r="N62" s="25">
        <f t="shared" si="33"/>
        <v>9079000</v>
      </c>
      <c r="O62" s="25">
        <f t="shared" si="33"/>
        <v>8121000</v>
      </c>
      <c r="P62" s="25">
        <f t="shared" si="33"/>
        <v>6185000</v>
      </c>
      <c r="Q62" s="25">
        <f t="shared" si="33"/>
        <v>4616000</v>
      </c>
      <c r="R62" s="25">
        <f t="shared" si="33"/>
        <v>1808000</v>
      </c>
      <c r="S62" s="25">
        <f t="shared" si="33"/>
        <v>3554000</v>
      </c>
      <c r="T62" s="25">
        <f t="shared" si="33"/>
        <v>2693000</v>
      </c>
      <c r="U62" s="25">
        <f t="shared" si="33"/>
        <v>1756000</v>
      </c>
      <c r="V62" s="25">
        <f t="shared" si="33"/>
        <v>2241000</v>
      </c>
      <c r="W62" s="25">
        <f t="shared" si="33"/>
        <v>7251000</v>
      </c>
      <c r="X62" s="25">
        <f t="shared" si="33"/>
        <v>1567000</v>
      </c>
      <c r="Y62" s="25">
        <f t="shared" si="33"/>
        <v>-440000</v>
      </c>
      <c r="Z62" s="25">
        <f t="shared" si="33"/>
        <v>3167000</v>
      </c>
      <c r="AA62" s="25">
        <f t="shared" ref="AA62:AE62" si="34">SUM(AA60:AA61)</f>
        <v>3787000</v>
      </c>
      <c r="AB62" s="25">
        <f t="shared" si="34"/>
        <v>4619000</v>
      </c>
      <c r="AC62" s="25">
        <f t="shared" si="34"/>
        <v>655000</v>
      </c>
      <c r="AD62" s="25">
        <f t="shared" si="34"/>
        <v>2055000</v>
      </c>
      <c r="AE62" s="25">
        <f t="shared" si="34"/>
        <v>1999000</v>
      </c>
    </row>
    <row r="63" spans="1:31" ht="20" thickTop="1" x14ac:dyDescent="0.25">
      <c r="B63" s="37"/>
      <c r="C63" s="37"/>
      <c r="D63" s="37"/>
      <c r="E63" s="37"/>
      <c r="F63" s="37"/>
      <c r="G63" s="37"/>
      <c r="H63" s="37"/>
      <c r="I63" s="37"/>
      <c r="J63" s="37"/>
      <c r="K63" s="37"/>
      <c r="L63" s="37"/>
      <c r="M63" s="37"/>
      <c r="N63" s="37"/>
      <c r="O63" s="37"/>
      <c r="P63" s="37"/>
      <c r="Q63" s="37"/>
      <c r="R63" s="37"/>
      <c r="S63" s="37"/>
      <c r="T63" s="37"/>
      <c r="U63" s="37"/>
      <c r="V63" s="56"/>
    </row>
    <row r="64" spans="1:31" x14ac:dyDescent="0.25">
      <c r="E64" s="5"/>
    </row>
    <row r="65" spans="2:31" x14ac:dyDescent="0.2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row>
  </sheetData>
  <mergeCells count="29">
    <mergeCell ref="P29:P32"/>
    <mergeCell ref="O29:O32"/>
    <mergeCell ref="N29:N32"/>
    <mergeCell ref="M29:M32"/>
    <mergeCell ref="B3:AE3"/>
    <mergeCell ref="V29:V32"/>
    <mergeCell ref="W29:W32"/>
    <mergeCell ref="AE29:AE32"/>
    <mergeCell ref="AD29:AD32"/>
    <mergeCell ref="U29:U32"/>
    <mergeCell ref="T29:T32"/>
    <mergeCell ref="S29:S32"/>
    <mergeCell ref="R29:R32"/>
    <mergeCell ref="Q29:Q32"/>
    <mergeCell ref="W35:W36"/>
    <mergeCell ref="X29:X32"/>
    <mergeCell ref="AE35:AE36"/>
    <mergeCell ref="AD35:AD36"/>
    <mergeCell ref="AC35:AC36"/>
    <mergeCell ref="AB35:AB36"/>
    <mergeCell ref="AA35:AA36"/>
    <mergeCell ref="Z35:Z36"/>
    <mergeCell ref="Y35:Y36"/>
    <mergeCell ref="X35:X36"/>
    <mergeCell ref="AC29:AC32"/>
    <mergeCell ref="AB29:AB32"/>
    <mergeCell ref="AA29:AA32"/>
    <mergeCell ref="Z29:Z32"/>
    <mergeCell ref="Y29:Y32"/>
  </mergeCell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Q129"/>
  <sheetViews>
    <sheetView zoomScaleNormal="100" workbookViewId="0"/>
  </sheetViews>
  <sheetFormatPr baseColWidth="10" defaultColWidth="8.83203125" defaultRowHeight="19" x14ac:dyDescent="0.25"/>
  <cols>
    <col min="1" max="1" width="58.1640625" style="2" bestFit="1" customWidth="1"/>
    <col min="2" max="2" width="17.83203125" style="2" bestFit="1" customWidth="1"/>
    <col min="3" max="3" width="14.33203125" style="2" bestFit="1" customWidth="1"/>
    <col min="4" max="11" width="14" style="2" customWidth="1"/>
    <col min="12" max="16384" width="8.83203125" style="2"/>
  </cols>
  <sheetData>
    <row r="1" spans="1:11" ht="24" x14ac:dyDescent="0.3">
      <c r="A1" s="12" t="s">
        <v>258</v>
      </c>
      <c r="B1" s="4"/>
    </row>
    <row r="2" spans="1:11" s="61" customFormat="1" x14ac:dyDescent="0.25">
      <c r="A2" s="59" t="s">
        <v>243</v>
      </c>
      <c r="B2" s="60"/>
    </row>
    <row r="3" spans="1:11" s="61" customFormat="1" x14ac:dyDescent="0.25">
      <c r="A3" s="59"/>
      <c r="B3" s="60"/>
    </row>
    <row r="4" spans="1:11" x14ac:dyDescent="0.25">
      <c r="A4" s="89" t="s">
        <v>84</v>
      </c>
      <c r="B4" s="87" t="s">
        <v>5</v>
      </c>
      <c r="C4" s="87"/>
      <c r="D4" s="87"/>
      <c r="E4" s="87"/>
      <c r="F4" s="87"/>
      <c r="G4" s="87"/>
      <c r="H4" s="87"/>
      <c r="I4" s="87"/>
      <c r="J4" s="87"/>
      <c r="K4" s="87"/>
    </row>
    <row r="5" spans="1:11" x14ac:dyDescent="0.25">
      <c r="A5" s="89"/>
      <c r="B5" s="17">
        <v>44834</v>
      </c>
      <c r="C5" s="17">
        <v>44469</v>
      </c>
      <c r="D5" s="17">
        <v>44104</v>
      </c>
      <c r="E5" s="17">
        <v>43738</v>
      </c>
      <c r="F5" s="17">
        <v>43373</v>
      </c>
      <c r="G5" s="17">
        <v>43008</v>
      </c>
      <c r="H5" s="17">
        <v>42643</v>
      </c>
      <c r="I5" s="17">
        <v>42277</v>
      </c>
      <c r="J5" s="17">
        <v>41912</v>
      </c>
      <c r="K5" s="17">
        <v>41547</v>
      </c>
    </row>
    <row r="6" spans="1:11" x14ac:dyDescent="0.25">
      <c r="A6" s="4" t="s">
        <v>13</v>
      </c>
      <c r="B6" s="16"/>
      <c r="C6" s="16"/>
      <c r="D6" s="16"/>
      <c r="E6" s="16"/>
      <c r="F6" s="16"/>
      <c r="G6" s="16"/>
      <c r="H6" s="16"/>
      <c r="I6" s="16"/>
      <c r="J6" s="16"/>
      <c r="K6" s="16"/>
    </row>
    <row r="7" spans="1:11" x14ac:dyDescent="0.25">
      <c r="A7" s="4" t="s">
        <v>244</v>
      </c>
      <c r="B7" s="16">
        <v>8591000</v>
      </c>
      <c r="C7" s="16">
        <v>8171000</v>
      </c>
      <c r="D7" s="16">
        <v>7104000</v>
      </c>
      <c r="E7" s="16">
        <v>9132000</v>
      </c>
      <c r="F7" s="16">
        <v>9112000</v>
      </c>
      <c r="G7" s="16">
        <v>9104000</v>
      </c>
      <c r="H7" s="16">
        <v>9854000</v>
      </c>
      <c r="I7" s="16">
        <v>10502000</v>
      </c>
      <c r="J7" s="16">
        <v>11435000</v>
      </c>
      <c r="K7" s="16">
        <v>14472000</v>
      </c>
    </row>
    <row r="8" spans="1:11" x14ac:dyDescent="0.25">
      <c r="A8" s="2" t="s">
        <v>130</v>
      </c>
      <c r="B8" s="16">
        <v>4394000</v>
      </c>
      <c r="C8" s="16">
        <v>4576000</v>
      </c>
      <c r="D8" s="16">
        <v>5090000</v>
      </c>
      <c r="E8" s="16">
        <v>5249000</v>
      </c>
      <c r="F8" s="16">
        <v>5401000</v>
      </c>
      <c r="G8" s="16">
        <v>5654000</v>
      </c>
      <c r="H8" s="16">
        <v>5912000</v>
      </c>
      <c r="I8" s="16">
        <v>5915000</v>
      </c>
      <c r="J8" s="16">
        <v>6038000</v>
      </c>
      <c r="K8" s="16">
        <v>6346000</v>
      </c>
    </row>
    <row r="9" spans="1:11" x14ac:dyDescent="0.25">
      <c r="A9" s="2" t="s">
        <v>131</v>
      </c>
      <c r="B9" s="16">
        <v>2937000</v>
      </c>
      <c r="C9" s="16">
        <v>2684000</v>
      </c>
      <c r="D9" s="16">
        <v>2501000</v>
      </c>
      <c r="E9" s="16">
        <v>2712000</v>
      </c>
      <c r="F9" s="16">
        <v>2659000</v>
      </c>
      <c r="G9" s="16">
        <v>2812000</v>
      </c>
      <c r="H9" s="16">
        <v>2651000</v>
      </c>
      <c r="I9" s="16">
        <v>2703000</v>
      </c>
      <c r="J9" s="16">
        <v>2800000</v>
      </c>
      <c r="K9" s="16">
        <v>3012000</v>
      </c>
    </row>
    <row r="10" spans="1:11" x14ac:dyDescent="0.25">
      <c r="A10" s="4" t="s">
        <v>134</v>
      </c>
      <c r="B10" s="20">
        <f t="shared" ref="B10:F10" si="0">SUM(B7:B9)</f>
        <v>15922000</v>
      </c>
      <c r="C10" s="20">
        <f t="shared" si="0"/>
        <v>15431000</v>
      </c>
      <c r="D10" s="20">
        <f t="shared" si="0"/>
        <v>14695000</v>
      </c>
      <c r="E10" s="20">
        <f t="shared" si="0"/>
        <v>17093000</v>
      </c>
      <c r="F10" s="20">
        <f t="shared" si="0"/>
        <v>17172000</v>
      </c>
      <c r="G10" s="20">
        <f>SUM(G7:G9)</f>
        <v>17570000</v>
      </c>
      <c r="H10" s="20">
        <f>SUM(H7:H9)</f>
        <v>18417000</v>
      </c>
      <c r="I10" s="20">
        <f t="shared" ref="I10:K10" si="1">SUM(I7:I9)</f>
        <v>19120000</v>
      </c>
      <c r="J10" s="20">
        <f t="shared" si="1"/>
        <v>20273000</v>
      </c>
      <c r="K10" s="20">
        <f t="shared" si="1"/>
        <v>23830000</v>
      </c>
    </row>
    <row r="11" spans="1:11" x14ac:dyDescent="0.25">
      <c r="A11" s="4" t="s">
        <v>245</v>
      </c>
      <c r="B11" s="38"/>
      <c r="C11" s="38"/>
      <c r="D11" s="38"/>
      <c r="E11" s="38"/>
      <c r="F11" s="38"/>
      <c r="G11" s="38"/>
      <c r="H11" s="38"/>
      <c r="I11" s="38"/>
      <c r="J11" s="38"/>
      <c r="K11" s="38"/>
    </row>
    <row r="12" spans="1:11" x14ac:dyDescent="0.25">
      <c r="A12" s="2" t="s">
        <v>246</v>
      </c>
      <c r="B12" s="38">
        <v>9618000</v>
      </c>
      <c r="C12" s="38">
        <v>8226000</v>
      </c>
      <c r="D12" s="38">
        <v>10420000</v>
      </c>
      <c r="E12" s="38">
        <v>10637000</v>
      </c>
      <c r="F12" s="38">
        <v>10381000</v>
      </c>
      <c r="G12" s="38">
        <v>10548000</v>
      </c>
      <c r="H12" s="38">
        <v>9997000</v>
      </c>
      <c r="I12" s="38">
        <v>9750000</v>
      </c>
      <c r="J12" s="38">
        <v>9526000</v>
      </c>
      <c r="K12" s="86">
        <v>15856000</v>
      </c>
    </row>
    <row r="13" spans="1:11" x14ac:dyDescent="0.25">
      <c r="A13" s="2" t="s">
        <v>247</v>
      </c>
      <c r="B13" s="38">
        <v>1130000</v>
      </c>
      <c r="C13" s="38">
        <v>1795000</v>
      </c>
      <c r="D13" s="38">
        <v>0</v>
      </c>
      <c r="E13" s="38">
        <v>0</v>
      </c>
      <c r="F13" s="38">
        <v>0</v>
      </c>
      <c r="G13" s="38">
        <v>0</v>
      </c>
      <c r="H13" s="38">
        <v>0</v>
      </c>
      <c r="I13" s="38">
        <v>0</v>
      </c>
      <c r="J13" s="38">
        <v>0</v>
      </c>
      <c r="K13" s="86"/>
    </row>
    <row r="14" spans="1:11" x14ac:dyDescent="0.25">
      <c r="A14" s="2" t="s">
        <v>257</v>
      </c>
      <c r="B14" s="38">
        <v>0</v>
      </c>
      <c r="C14" s="38">
        <v>0</v>
      </c>
      <c r="D14" s="38">
        <v>0</v>
      </c>
      <c r="E14" s="38">
        <v>0</v>
      </c>
      <c r="F14" s="38">
        <v>0</v>
      </c>
      <c r="G14" s="38">
        <v>0</v>
      </c>
      <c r="H14" s="38">
        <v>142000</v>
      </c>
      <c r="I14" s="38">
        <v>12000</v>
      </c>
      <c r="J14" s="38">
        <v>0</v>
      </c>
      <c r="K14" s="86"/>
    </row>
    <row r="15" spans="1:11" x14ac:dyDescent="0.25">
      <c r="A15" s="2" t="s">
        <v>248</v>
      </c>
      <c r="B15" s="38">
        <v>4472000</v>
      </c>
      <c r="C15" s="38">
        <v>4967000</v>
      </c>
      <c r="D15" s="38">
        <v>4787000</v>
      </c>
      <c r="E15" s="38">
        <v>6344000</v>
      </c>
      <c r="F15" s="38">
        <v>6459000</v>
      </c>
      <c r="G15" s="38">
        <v>7304000</v>
      </c>
      <c r="H15" s="38">
        <v>7101000</v>
      </c>
      <c r="I15" s="38">
        <v>8276000</v>
      </c>
      <c r="J15" s="38">
        <v>7628000</v>
      </c>
      <c r="K15" s="84"/>
    </row>
    <row r="16" spans="1:11" x14ac:dyDescent="0.25">
      <c r="A16" s="4" t="s">
        <v>249</v>
      </c>
      <c r="B16" s="57">
        <f>SUM(B12:B15)</f>
        <v>15220000</v>
      </c>
      <c r="C16" s="57">
        <f t="shared" ref="C16:J16" si="2">SUM(C12:C15)</f>
        <v>14988000</v>
      </c>
      <c r="D16" s="57">
        <f t="shared" si="2"/>
        <v>15207000</v>
      </c>
      <c r="E16" s="57">
        <f t="shared" si="2"/>
        <v>16981000</v>
      </c>
      <c r="F16" s="57">
        <f t="shared" si="2"/>
        <v>16840000</v>
      </c>
      <c r="G16" s="57">
        <f t="shared" si="2"/>
        <v>17852000</v>
      </c>
      <c r="H16" s="57">
        <f t="shared" si="2"/>
        <v>17240000</v>
      </c>
      <c r="I16" s="57">
        <f t="shared" si="2"/>
        <v>18038000</v>
      </c>
      <c r="J16" s="57">
        <f t="shared" si="2"/>
        <v>17154000</v>
      </c>
      <c r="K16" s="57">
        <f>SUM(K12:K15)</f>
        <v>15856000</v>
      </c>
    </row>
    <row r="17" spans="1:11" x14ac:dyDescent="0.25">
      <c r="A17" s="2" t="s">
        <v>135</v>
      </c>
      <c r="B17" s="23">
        <f>B10-B16</f>
        <v>702000</v>
      </c>
      <c r="C17" s="23">
        <f t="shared" ref="C17:K17" si="3">C10-C16</f>
        <v>443000</v>
      </c>
      <c r="D17" s="23">
        <f t="shared" si="3"/>
        <v>-512000</v>
      </c>
      <c r="E17" s="23">
        <f t="shared" si="3"/>
        <v>112000</v>
      </c>
      <c r="F17" s="23">
        <f t="shared" si="3"/>
        <v>332000</v>
      </c>
      <c r="G17" s="23">
        <f t="shared" si="3"/>
        <v>-282000</v>
      </c>
      <c r="H17" s="23">
        <f t="shared" si="3"/>
        <v>1177000</v>
      </c>
      <c r="I17" s="23">
        <f t="shared" si="3"/>
        <v>1082000</v>
      </c>
      <c r="J17" s="23">
        <f t="shared" si="3"/>
        <v>3119000</v>
      </c>
      <c r="K17" s="23">
        <f t="shared" si="3"/>
        <v>7974000</v>
      </c>
    </row>
    <row r="18" spans="1:11" x14ac:dyDescent="0.25">
      <c r="A18" s="2" t="s">
        <v>136</v>
      </c>
      <c r="B18" s="38">
        <v>0</v>
      </c>
      <c r="C18" s="38">
        <v>0</v>
      </c>
      <c r="D18" s="38">
        <v>0</v>
      </c>
      <c r="E18" s="38">
        <v>0</v>
      </c>
      <c r="F18" s="38">
        <v>0</v>
      </c>
      <c r="G18" s="38">
        <v>22000</v>
      </c>
      <c r="H18" s="38">
        <v>52000</v>
      </c>
      <c r="I18" s="38">
        <v>0</v>
      </c>
      <c r="J18" s="38">
        <v>0</v>
      </c>
      <c r="K18" s="38">
        <v>0</v>
      </c>
    </row>
    <row r="19" spans="1:11" x14ac:dyDescent="0.25">
      <c r="A19" s="2" t="s">
        <v>256</v>
      </c>
      <c r="B19" s="38">
        <v>0</v>
      </c>
      <c r="C19" s="38">
        <v>0</v>
      </c>
      <c r="D19" s="38">
        <v>0</v>
      </c>
      <c r="E19" s="38">
        <v>-93000</v>
      </c>
      <c r="F19" s="38">
        <v>-95000</v>
      </c>
      <c r="G19" s="38">
        <v>-100000</v>
      </c>
      <c r="H19" s="38">
        <v>-88000</v>
      </c>
      <c r="I19" s="38">
        <v>0</v>
      </c>
      <c r="J19" s="38">
        <v>0</v>
      </c>
      <c r="K19" s="38">
        <v>0</v>
      </c>
    </row>
    <row r="20" spans="1:11" x14ac:dyDescent="0.25">
      <c r="A20" s="2" t="s">
        <v>86</v>
      </c>
      <c r="B20" s="23">
        <f t="shared" ref="B20:F20" si="4">SUM(B17:B19)</f>
        <v>702000</v>
      </c>
      <c r="C20" s="23">
        <f t="shared" si="4"/>
        <v>443000</v>
      </c>
      <c r="D20" s="23">
        <f t="shared" si="4"/>
        <v>-512000</v>
      </c>
      <c r="E20" s="23">
        <f t="shared" si="4"/>
        <v>19000</v>
      </c>
      <c r="F20" s="23">
        <f t="shared" si="4"/>
        <v>237000</v>
      </c>
      <c r="G20" s="23">
        <f>SUM(G17:G19)</f>
        <v>-360000</v>
      </c>
      <c r="H20" s="23">
        <f>SUM(H17:H19)</f>
        <v>1141000</v>
      </c>
      <c r="I20" s="23">
        <f t="shared" ref="I20:K20" si="5">SUM(I17:I19)</f>
        <v>1082000</v>
      </c>
      <c r="J20" s="23">
        <f t="shared" si="5"/>
        <v>3119000</v>
      </c>
      <c r="K20" s="23">
        <f t="shared" si="5"/>
        <v>7974000</v>
      </c>
    </row>
    <row r="21" spans="1:11" x14ac:dyDescent="0.25">
      <c r="A21" s="2" t="s">
        <v>87</v>
      </c>
      <c r="B21" s="16">
        <v>-185000</v>
      </c>
      <c r="C21" s="16">
        <v>-115000</v>
      </c>
      <c r="D21" s="16">
        <v>100000</v>
      </c>
      <c r="E21" s="16">
        <v>-5000</v>
      </c>
      <c r="F21" s="16">
        <v>490000</v>
      </c>
      <c r="G21" s="16">
        <v>-2000</v>
      </c>
      <c r="H21" s="16">
        <v>-530000</v>
      </c>
      <c r="I21" s="16">
        <v>-70000</v>
      </c>
      <c r="J21" s="16">
        <v>-1460000</v>
      </c>
      <c r="K21" s="16">
        <v>-3301000</v>
      </c>
    </row>
    <row r="22" spans="1:11" ht="20" thickBot="1" x14ac:dyDescent="0.3">
      <c r="A22" s="4" t="s">
        <v>88</v>
      </c>
      <c r="B22" s="24">
        <f t="shared" ref="B22:F22" si="6">SUM(B20:B21)</f>
        <v>517000</v>
      </c>
      <c r="C22" s="24">
        <f t="shared" si="6"/>
        <v>328000</v>
      </c>
      <c r="D22" s="24">
        <f t="shared" si="6"/>
        <v>-412000</v>
      </c>
      <c r="E22" s="24">
        <f t="shared" si="6"/>
        <v>14000</v>
      </c>
      <c r="F22" s="24">
        <f t="shared" si="6"/>
        <v>727000</v>
      </c>
      <c r="G22" s="24">
        <f t="shared" ref="G22:K22" si="7">SUM(G20:G21)</f>
        <v>-362000</v>
      </c>
      <c r="H22" s="24">
        <f t="shared" si="7"/>
        <v>611000</v>
      </c>
      <c r="I22" s="24">
        <f t="shared" si="7"/>
        <v>1012000</v>
      </c>
      <c r="J22" s="24">
        <f t="shared" si="7"/>
        <v>1659000</v>
      </c>
      <c r="K22" s="24">
        <f t="shared" si="7"/>
        <v>4673000</v>
      </c>
    </row>
    <row r="23" spans="1:11" ht="20" thickTop="1" x14ac:dyDescent="0.25">
      <c r="A23" s="4"/>
      <c r="B23" s="4"/>
      <c r="C23" s="4"/>
      <c r="D23" s="4"/>
      <c r="E23" s="4"/>
      <c r="F23" s="4"/>
      <c r="G23" s="4"/>
      <c r="H23" s="4"/>
      <c r="I23" s="4"/>
      <c r="J23" s="4"/>
      <c r="K23" s="9"/>
    </row>
    <row r="24" spans="1:11" x14ac:dyDescent="0.25">
      <c r="A24" s="2" t="s">
        <v>47</v>
      </c>
      <c r="B24" s="38">
        <v>22743000</v>
      </c>
      <c r="C24" s="38">
        <v>22412000</v>
      </c>
      <c r="D24" s="38">
        <v>35896000</v>
      </c>
      <c r="E24" s="38">
        <v>17176000</v>
      </c>
      <c r="F24" s="38">
        <v>19602000</v>
      </c>
      <c r="G24" s="38">
        <v>16606000</v>
      </c>
      <c r="H24" s="38">
        <v>19026000</v>
      </c>
      <c r="I24" s="38">
        <v>15047000</v>
      </c>
      <c r="J24" s="38">
        <v>18228000</v>
      </c>
      <c r="K24" s="38">
        <v>18458000</v>
      </c>
    </row>
    <row r="25" spans="1:11" x14ac:dyDescent="0.25">
      <c r="A25" s="2" t="s">
        <v>90</v>
      </c>
      <c r="B25" s="38">
        <v>3000</v>
      </c>
      <c r="C25" s="38">
        <v>22000</v>
      </c>
      <c r="D25" s="38">
        <v>121000</v>
      </c>
      <c r="E25" s="38">
        <v>132000</v>
      </c>
      <c r="F25" s="38">
        <v>212000</v>
      </c>
      <c r="G25" s="38">
        <v>160000</v>
      </c>
      <c r="H25" s="38">
        <v>3662000</v>
      </c>
      <c r="I25" s="38">
        <v>425000</v>
      </c>
      <c r="J25" s="38">
        <v>110000</v>
      </c>
      <c r="K25" s="38">
        <v>96000</v>
      </c>
    </row>
    <row r="26" spans="1:11" x14ac:dyDescent="0.25">
      <c r="A26" s="2" t="s">
        <v>138</v>
      </c>
      <c r="B26" s="38">
        <v>0</v>
      </c>
      <c r="C26" s="38">
        <v>0</v>
      </c>
      <c r="D26" s="38">
        <v>0</v>
      </c>
      <c r="E26" s="38">
        <v>0</v>
      </c>
      <c r="F26" s="38">
        <v>0</v>
      </c>
      <c r="G26" s="38">
        <v>0</v>
      </c>
      <c r="H26" s="38">
        <v>142000</v>
      </c>
      <c r="I26" s="38">
        <v>12000</v>
      </c>
      <c r="J26" s="38">
        <v>0</v>
      </c>
      <c r="K26" s="38">
        <v>0</v>
      </c>
    </row>
    <row r="27" spans="1:11" x14ac:dyDescent="0.25">
      <c r="B27" s="58"/>
      <c r="C27" s="38"/>
      <c r="D27" s="38"/>
      <c r="E27" s="38"/>
      <c r="F27" s="38"/>
      <c r="G27" s="38"/>
      <c r="H27" s="38"/>
      <c r="I27" s="38"/>
      <c r="J27" s="38"/>
      <c r="K27" s="38"/>
    </row>
    <row r="28" spans="1:11" x14ac:dyDescent="0.25">
      <c r="A28" s="2" t="s">
        <v>55</v>
      </c>
      <c r="B28" s="44">
        <f t="shared" ref="B28:F28" si="8">B17/B10</f>
        <v>4.4089938449943473E-2</v>
      </c>
      <c r="C28" s="44">
        <f t="shared" si="8"/>
        <v>2.8708444041215735E-2</v>
      </c>
      <c r="D28" s="44">
        <f t="shared" si="8"/>
        <v>-3.4841782919360326E-2</v>
      </c>
      <c r="E28" s="44">
        <f t="shared" si="8"/>
        <v>6.5523898671970985E-3</v>
      </c>
      <c r="F28" s="44">
        <f t="shared" si="8"/>
        <v>1.9333799208013043E-2</v>
      </c>
      <c r="G28" s="44">
        <f>G17/G10</f>
        <v>-1.6050085372794537E-2</v>
      </c>
      <c r="H28" s="44">
        <f>H17/H10</f>
        <v>6.3908345550306778E-2</v>
      </c>
      <c r="I28" s="44">
        <f t="shared" ref="I28:K28" si="9">I17/I10</f>
        <v>5.6589958158995819E-2</v>
      </c>
      <c r="J28" s="44">
        <f t="shared" si="9"/>
        <v>0.15384994820697478</v>
      </c>
      <c r="K28" s="44">
        <f t="shared" si="9"/>
        <v>0.33462022660511959</v>
      </c>
    </row>
    <row r="29" spans="1:11" x14ac:dyDescent="0.25">
      <c r="A29" s="2" t="s">
        <v>56</v>
      </c>
      <c r="B29" s="44">
        <f t="shared" ref="B29:F29" si="10">B22/B10</f>
        <v>3.2470795126240425E-2</v>
      </c>
      <c r="C29" s="44">
        <f t="shared" si="10"/>
        <v>2.1255913421035579E-2</v>
      </c>
      <c r="D29" s="44">
        <f t="shared" si="10"/>
        <v>-2.8036747192922762E-2</v>
      </c>
      <c r="E29" s="44">
        <f t="shared" si="10"/>
        <v>8.1904873339963731E-4</v>
      </c>
      <c r="F29" s="44">
        <f t="shared" si="10"/>
        <v>4.2336361518751454E-2</v>
      </c>
      <c r="G29" s="44">
        <f>G22/G10</f>
        <v>-2.060330108138873E-2</v>
      </c>
      <c r="H29" s="44">
        <f>H22/H10</f>
        <v>3.3175870119997827E-2</v>
      </c>
      <c r="I29" s="44">
        <f t="shared" ref="I29:K29" si="11">I22/I10</f>
        <v>5.292887029288703E-2</v>
      </c>
      <c r="J29" s="44">
        <f t="shared" si="11"/>
        <v>8.1832979825383512E-2</v>
      </c>
      <c r="K29" s="44">
        <f t="shared" si="11"/>
        <v>0.19609735627360469</v>
      </c>
    </row>
    <row r="30" spans="1:11" x14ac:dyDescent="0.25">
      <c r="H30" s="44"/>
      <c r="I30" s="44"/>
      <c r="J30" s="44"/>
      <c r="K30" s="44"/>
    </row>
    <row r="31" spans="1:11" x14ac:dyDescent="0.25">
      <c r="A31" s="89" t="s">
        <v>139</v>
      </c>
      <c r="B31" s="87" t="s">
        <v>5</v>
      </c>
      <c r="C31" s="87"/>
      <c r="D31" s="87"/>
      <c r="E31" s="87"/>
      <c r="F31" s="87"/>
      <c r="G31" s="87"/>
      <c r="H31" s="87"/>
      <c r="I31" s="87"/>
      <c r="J31" s="87"/>
      <c r="K31" s="87"/>
    </row>
    <row r="32" spans="1:11" x14ac:dyDescent="0.25">
      <c r="A32" s="89"/>
      <c r="B32" s="17">
        <v>44834</v>
      </c>
      <c r="C32" s="17">
        <v>44469</v>
      </c>
      <c r="D32" s="17">
        <v>44104</v>
      </c>
      <c r="E32" s="17">
        <v>43738</v>
      </c>
      <c r="F32" s="17">
        <v>43373</v>
      </c>
      <c r="G32" s="17">
        <v>43008</v>
      </c>
      <c r="H32" s="17">
        <v>42643</v>
      </c>
      <c r="I32" s="17">
        <v>42277</v>
      </c>
      <c r="J32" s="17">
        <v>41912</v>
      </c>
      <c r="K32" s="17">
        <v>41547</v>
      </c>
    </row>
    <row r="33" spans="1:11" x14ac:dyDescent="0.25">
      <c r="A33" s="4" t="s">
        <v>13</v>
      </c>
      <c r="B33" s="4"/>
      <c r="C33" s="4"/>
      <c r="D33" s="4"/>
      <c r="E33" s="4"/>
      <c r="F33" s="4"/>
      <c r="G33" s="16"/>
      <c r="H33" s="16"/>
      <c r="I33" s="16"/>
      <c r="J33" s="16"/>
      <c r="K33" s="16"/>
    </row>
    <row r="34" spans="1:11" x14ac:dyDescent="0.25">
      <c r="A34" s="2" t="s">
        <v>132</v>
      </c>
      <c r="B34" s="16">
        <v>19192000</v>
      </c>
      <c r="C34" s="16">
        <v>21044000</v>
      </c>
      <c r="D34" s="16">
        <v>21647000</v>
      </c>
      <c r="E34" s="16">
        <v>20179000</v>
      </c>
      <c r="F34" s="16">
        <v>17225000</v>
      </c>
      <c r="G34" s="16">
        <v>16037000</v>
      </c>
      <c r="H34" s="16">
        <v>14758000</v>
      </c>
      <c r="I34" s="16">
        <v>13984000</v>
      </c>
      <c r="J34" s="16">
        <v>12987000</v>
      </c>
      <c r="K34" s="16">
        <v>9942000</v>
      </c>
    </row>
    <row r="35" spans="1:11" x14ac:dyDescent="0.25">
      <c r="A35" s="2" t="s">
        <v>133</v>
      </c>
      <c r="B35" s="16">
        <v>11865000</v>
      </c>
      <c r="C35" s="16">
        <v>6319000</v>
      </c>
      <c r="D35" s="16">
        <v>7718000</v>
      </c>
      <c r="E35" s="16">
        <v>5539000</v>
      </c>
      <c r="F35" s="16">
        <v>2832000</v>
      </c>
      <c r="G35" s="16">
        <v>4476000</v>
      </c>
      <c r="H35" s="16">
        <v>4085000</v>
      </c>
      <c r="I35" s="16">
        <v>4704000</v>
      </c>
      <c r="J35" s="16">
        <v>4002000</v>
      </c>
      <c r="K35" s="16">
        <v>3406000</v>
      </c>
    </row>
    <row r="36" spans="1:11" x14ac:dyDescent="0.25">
      <c r="A36" s="2" t="s">
        <v>140</v>
      </c>
      <c r="B36" s="16">
        <v>7030000</v>
      </c>
      <c r="C36" s="16">
        <v>7131000</v>
      </c>
      <c r="D36" s="16">
        <v>5882000</v>
      </c>
      <c r="E36" s="16">
        <v>5844000</v>
      </c>
      <c r="F36" s="16">
        <v>3474000</v>
      </c>
      <c r="G36" s="16">
        <v>3301000</v>
      </c>
      <c r="H36" s="16">
        <v>4352000</v>
      </c>
      <c r="I36" s="16">
        <v>6170000</v>
      </c>
      <c r="J36" s="16">
        <v>6161000</v>
      </c>
      <c r="K36" s="16">
        <v>498000</v>
      </c>
    </row>
    <row r="37" spans="1:11" x14ac:dyDescent="0.25">
      <c r="A37" s="4" t="s">
        <v>134</v>
      </c>
      <c r="B37" s="20">
        <f t="shared" ref="B37:F37" si="12">SUM(B34:B36)</f>
        <v>38087000</v>
      </c>
      <c r="C37" s="20">
        <f t="shared" si="12"/>
        <v>34494000</v>
      </c>
      <c r="D37" s="20">
        <f t="shared" si="12"/>
        <v>35247000</v>
      </c>
      <c r="E37" s="20">
        <f t="shared" si="12"/>
        <v>31562000</v>
      </c>
      <c r="F37" s="20">
        <f t="shared" si="12"/>
        <v>23531000</v>
      </c>
      <c r="G37" s="20">
        <f>SUM(G34:G36)</f>
        <v>23814000</v>
      </c>
      <c r="H37" s="20">
        <f>SUM(H34:H36)</f>
        <v>23195000</v>
      </c>
      <c r="I37" s="20">
        <f t="shared" ref="I37" si="13">SUM(I34:I36)</f>
        <v>24858000</v>
      </c>
      <c r="J37" s="20">
        <f t="shared" ref="J37" si="14">SUM(J34:J36)</f>
        <v>23150000</v>
      </c>
      <c r="K37" s="20">
        <f t="shared" ref="K37" si="15">SUM(K34:K36)</f>
        <v>13846000</v>
      </c>
    </row>
    <row r="38" spans="1:11" x14ac:dyDescent="0.25">
      <c r="A38" s="4" t="s">
        <v>245</v>
      </c>
      <c r="B38" s="38"/>
      <c r="C38" s="38"/>
      <c r="D38" s="38"/>
      <c r="E38" s="38"/>
      <c r="F38" s="38"/>
      <c r="G38" s="38"/>
      <c r="H38" s="38"/>
      <c r="I38" s="38"/>
      <c r="J38" s="38"/>
      <c r="K38" s="38"/>
    </row>
    <row r="39" spans="1:11" x14ac:dyDescent="0.25">
      <c r="A39" s="2" t="s">
        <v>246</v>
      </c>
      <c r="B39" s="38">
        <v>27317000</v>
      </c>
      <c r="C39" s="38">
        <v>26004000</v>
      </c>
      <c r="D39" s="38">
        <v>27382000</v>
      </c>
      <c r="E39" s="38">
        <v>24377000</v>
      </c>
      <c r="F39" s="38">
        <v>23451000</v>
      </c>
      <c r="G39" s="38">
        <v>21201000</v>
      </c>
      <c r="H39" s="38">
        <v>17384000</v>
      </c>
      <c r="I39" s="38">
        <v>16260000</v>
      </c>
      <c r="J39" s="38">
        <v>15736000</v>
      </c>
      <c r="K39" s="86">
        <v>18031000</v>
      </c>
    </row>
    <row r="40" spans="1:11" x14ac:dyDescent="0.25">
      <c r="A40" s="2" t="s">
        <v>247</v>
      </c>
      <c r="B40" s="38">
        <v>115000</v>
      </c>
      <c r="C40" s="38">
        <v>40000</v>
      </c>
      <c r="D40" s="38">
        <v>0</v>
      </c>
      <c r="E40" s="38">
        <v>0</v>
      </c>
      <c r="F40" s="38">
        <v>0</v>
      </c>
      <c r="G40" s="38">
        <v>0</v>
      </c>
      <c r="H40" s="38">
        <v>0</v>
      </c>
      <c r="I40" s="38">
        <v>0</v>
      </c>
      <c r="J40" s="38">
        <v>0</v>
      </c>
      <c r="K40" s="86"/>
    </row>
    <row r="41" spans="1:11" x14ac:dyDescent="0.25">
      <c r="A41" s="2" t="s">
        <v>257</v>
      </c>
      <c r="B41" s="38">
        <v>0</v>
      </c>
      <c r="C41" s="38">
        <v>0</v>
      </c>
      <c r="D41" s="38">
        <v>0</v>
      </c>
      <c r="E41" s="38">
        <v>0</v>
      </c>
      <c r="F41" s="38">
        <v>3058000</v>
      </c>
      <c r="G41" s="38">
        <v>4895000</v>
      </c>
      <c r="H41" s="38">
        <v>4895000</v>
      </c>
      <c r="I41" s="38">
        <v>4895000</v>
      </c>
      <c r="J41" s="38">
        <v>4866000</v>
      </c>
      <c r="K41" s="86"/>
    </row>
    <row r="42" spans="1:11" x14ac:dyDescent="0.25">
      <c r="A42" s="2" t="s">
        <v>166</v>
      </c>
      <c r="B42" s="38">
        <v>0</v>
      </c>
      <c r="C42" s="38">
        <v>0</v>
      </c>
      <c r="D42" s="38">
        <v>0</v>
      </c>
      <c r="E42" s="38">
        <v>13400000</v>
      </c>
      <c r="F42" s="38">
        <v>0</v>
      </c>
      <c r="G42" s="38">
        <v>0</v>
      </c>
      <c r="H42" s="38">
        <v>0</v>
      </c>
      <c r="I42" s="38">
        <v>0</v>
      </c>
      <c r="J42" s="38">
        <v>0</v>
      </c>
      <c r="K42" s="86"/>
    </row>
    <row r="43" spans="1:11" x14ac:dyDescent="0.25">
      <c r="A43" s="2" t="s">
        <v>248</v>
      </c>
      <c r="B43" s="38">
        <v>9368000</v>
      </c>
      <c r="C43" s="38">
        <v>6741000</v>
      </c>
      <c r="D43" s="38">
        <v>8636000</v>
      </c>
      <c r="E43" s="38">
        <v>12121000</v>
      </c>
      <c r="F43" s="38">
        <v>11414000</v>
      </c>
      <c r="G43" s="38">
        <v>10603000</v>
      </c>
      <c r="H43" s="38">
        <v>8733000</v>
      </c>
      <c r="I43" s="38">
        <v>8297000</v>
      </c>
      <c r="J43" s="38">
        <v>7857000</v>
      </c>
      <c r="K43" s="84"/>
    </row>
    <row r="44" spans="1:11" x14ac:dyDescent="0.25">
      <c r="A44" s="4" t="s">
        <v>249</v>
      </c>
      <c r="B44" s="57">
        <f>SUM(B39:B43)</f>
        <v>36800000</v>
      </c>
      <c r="C44" s="57">
        <f t="shared" ref="C44:K44" si="16">SUM(C39:C43)</f>
        <v>32785000</v>
      </c>
      <c r="D44" s="57">
        <f t="shared" si="16"/>
        <v>36018000</v>
      </c>
      <c r="E44" s="57">
        <f t="shared" si="16"/>
        <v>49898000</v>
      </c>
      <c r="F44" s="57">
        <f t="shared" si="16"/>
        <v>37923000</v>
      </c>
      <c r="G44" s="57">
        <f t="shared" si="16"/>
        <v>36699000</v>
      </c>
      <c r="H44" s="57">
        <f t="shared" si="16"/>
        <v>31012000</v>
      </c>
      <c r="I44" s="57">
        <f t="shared" si="16"/>
        <v>29452000</v>
      </c>
      <c r="J44" s="57">
        <f t="shared" si="16"/>
        <v>28459000</v>
      </c>
      <c r="K44" s="57">
        <f t="shared" si="16"/>
        <v>18031000</v>
      </c>
    </row>
    <row r="45" spans="1:11" x14ac:dyDescent="0.25">
      <c r="A45" s="2" t="s">
        <v>135</v>
      </c>
      <c r="B45" s="23">
        <f>B37-B44</f>
        <v>1287000</v>
      </c>
      <c r="C45" s="23">
        <f t="shared" ref="C45:K45" si="17">C37-C44</f>
        <v>1709000</v>
      </c>
      <c r="D45" s="23">
        <f t="shared" si="17"/>
        <v>-771000</v>
      </c>
      <c r="E45" s="23">
        <f t="shared" si="17"/>
        <v>-18336000</v>
      </c>
      <c r="F45" s="23">
        <f t="shared" si="17"/>
        <v>-14392000</v>
      </c>
      <c r="G45" s="23">
        <f t="shared" si="17"/>
        <v>-12885000</v>
      </c>
      <c r="H45" s="23">
        <f t="shared" si="17"/>
        <v>-7817000</v>
      </c>
      <c r="I45" s="23">
        <f t="shared" si="17"/>
        <v>-4594000</v>
      </c>
      <c r="J45" s="23">
        <f t="shared" si="17"/>
        <v>-5309000</v>
      </c>
      <c r="K45" s="23">
        <f t="shared" si="17"/>
        <v>-4185000</v>
      </c>
    </row>
    <row r="46" spans="1:11" x14ac:dyDescent="0.25">
      <c r="A46" s="2" t="s">
        <v>136</v>
      </c>
      <c r="B46" s="38">
        <v>0</v>
      </c>
      <c r="C46" s="38">
        <v>0</v>
      </c>
      <c r="D46" s="38">
        <v>0</v>
      </c>
      <c r="E46" s="38">
        <v>0</v>
      </c>
      <c r="F46" s="38">
        <v>0</v>
      </c>
      <c r="G46" s="38">
        <v>0</v>
      </c>
      <c r="H46" s="38">
        <v>0</v>
      </c>
      <c r="I46" s="38">
        <v>0</v>
      </c>
      <c r="J46" s="38">
        <v>0</v>
      </c>
      <c r="K46" s="38">
        <v>0</v>
      </c>
    </row>
    <row r="47" spans="1:11" x14ac:dyDescent="0.25">
      <c r="A47" s="2" t="s">
        <v>137</v>
      </c>
      <c r="B47" s="38">
        <v>0</v>
      </c>
      <c r="C47" s="38">
        <v>0</v>
      </c>
      <c r="D47" s="38">
        <v>0</v>
      </c>
      <c r="E47" s="38">
        <v>0</v>
      </c>
      <c r="F47" s="38">
        <v>0</v>
      </c>
      <c r="G47" s="38">
        <v>743000</v>
      </c>
      <c r="H47" s="38">
        <v>-112000</v>
      </c>
      <c r="I47" s="38">
        <v>-96000</v>
      </c>
      <c r="J47" s="38">
        <v>-537000</v>
      </c>
      <c r="K47" s="38">
        <v>0</v>
      </c>
    </row>
    <row r="48" spans="1:11" x14ac:dyDescent="0.25">
      <c r="A48" s="2" t="s">
        <v>86</v>
      </c>
      <c r="B48" s="23">
        <f t="shared" ref="B48:F48" si="18">SUM(B45:B47)</f>
        <v>1287000</v>
      </c>
      <c r="C48" s="23">
        <f t="shared" si="18"/>
        <v>1709000</v>
      </c>
      <c r="D48" s="23">
        <f t="shared" si="18"/>
        <v>-771000</v>
      </c>
      <c r="E48" s="23">
        <f t="shared" si="18"/>
        <v>-18336000</v>
      </c>
      <c r="F48" s="23">
        <f t="shared" si="18"/>
        <v>-14392000</v>
      </c>
      <c r="G48" s="23">
        <f>SUM(G45:G47)</f>
        <v>-12142000</v>
      </c>
      <c r="H48" s="23">
        <f>SUM(H45:H47)</f>
        <v>-7929000</v>
      </c>
      <c r="I48" s="23">
        <f t="shared" ref="I48" si="19">SUM(I45:I47)</f>
        <v>-4690000</v>
      </c>
      <c r="J48" s="23">
        <f t="shared" ref="J48" si="20">SUM(J45:J47)</f>
        <v>-5846000</v>
      </c>
      <c r="K48" s="23">
        <f t="shared" ref="K48" si="21">SUM(K45:K47)</f>
        <v>-4185000</v>
      </c>
    </row>
    <row r="49" spans="1:11" x14ac:dyDescent="0.25">
      <c r="A49" s="2" t="s">
        <v>87</v>
      </c>
      <c r="B49" s="16">
        <v>-205000</v>
      </c>
      <c r="C49" s="16">
        <v>-425000</v>
      </c>
      <c r="D49" s="16">
        <v>100000</v>
      </c>
      <c r="E49" s="16">
        <v>2450000</v>
      </c>
      <c r="F49" s="16">
        <v>695000</v>
      </c>
      <c r="G49" s="16">
        <v>7910000</v>
      </c>
      <c r="H49" s="16">
        <v>3140000</v>
      </c>
      <c r="I49" s="16">
        <v>1580000</v>
      </c>
      <c r="J49" s="16">
        <v>2350000</v>
      </c>
      <c r="K49" s="16">
        <v>2263000</v>
      </c>
    </row>
    <row r="50" spans="1:11" ht="20" thickBot="1" x14ac:dyDescent="0.3">
      <c r="A50" s="4" t="s">
        <v>88</v>
      </c>
      <c r="B50" s="24">
        <f t="shared" ref="B50:F50" si="22">SUM(B48:B49)</f>
        <v>1082000</v>
      </c>
      <c r="C50" s="24">
        <f t="shared" si="22"/>
        <v>1284000</v>
      </c>
      <c r="D50" s="24">
        <f t="shared" si="22"/>
        <v>-671000</v>
      </c>
      <c r="E50" s="24">
        <f t="shared" si="22"/>
        <v>-15886000</v>
      </c>
      <c r="F50" s="24">
        <f t="shared" si="22"/>
        <v>-13697000</v>
      </c>
      <c r="G50" s="24">
        <f t="shared" ref="G50:K50" si="23">SUM(G48:G49)</f>
        <v>-4232000</v>
      </c>
      <c r="H50" s="24">
        <f t="shared" si="23"/>
        <v>-4789000</v>
      </c>
      <c r="I50" s="24">
        <f t="shared" si="23"/>
        <v>-3110000</v>
      </c>
      <c r="J50" s="24">
        <f t="shared" si="23"/>
        <v>-3496000</v>
      </c>
      <c r="K50" s="24">
        <f t="shared" si="23"/>
        <v>-1922000</v>
      </c>
    </row>
    <row r="51" spans="1:11" ht="20" thickTop="1" x14ac:dyDescent="0.25">
      <c r="A51" s="4"/>
      <c r="B51" s="4"/>
      <c r="C51" s="4"/>
      <c r="D51" s="4"/>
      <c r="E51" s="4"/>
      <c r="F51" s="4"/>
      <c r="G51" s="4"/>
      <c r="H51" s="4"/>
      <c r="I51" s="4"/>
      <c r="J51" s="4"/>
      <c r="K51" s="9"/>
    </row>
    <row r="52" spans="1:11" x14ac:dyDescent="0.25">
      <c r="A52" s="2" t="s">
        <v>47</v>
      </c>
      <c r="B52" s="38">
        <v>27868000</v>
      </c>
      <c r="C52" s="38">
        <v>20480000</v>
      </c>
      <c r="D52" s="38">
        <v>22277000</v>
      </c>
      <c r="E52" s="38">
        <v>22741000</v>
      </c>
      <c r="F52" s="38">
        <v>29885000</v>
      </c>
      <c r="G52" s="38">
        <v>33461000</v>
      </c>
      <c r="H52" s="38">
        <v>39786000</v>
      </c>
      <c r="I52" s="38">
        <v>47108000</v>
      </c>
      <c r="J52" s="38">
        <v>51973000</v>
      </c>
      <c r="K52" s="38">
        <v>47611000</v>
      </c>
    </row>
    <row r="53" spans="1:11" x14ac:dyDescent="0.25">
      <c r="A53" s="2" t="s">
        <v>90</v>
      </c>
      <c r="B53" s="38">
        <v>33000</v>
      </c>
      <c r="C53" s="38">
        <v>7000</v>
      </c>
      <c r="D53" s="38">
        <v>63000</v>
      </c>
      <c r="E53" s="38">
        <v>33000</v>
      </c>
      <c r="F53" s="38">
        <v>0</v>
      </c>
      <c r="G53" s="38">
        <v>93000</v>
      </c>
      <c r="H53" s="38">
        <v>117000</v>
      </c>
      <c r="I53" s="38">
        <v>140000</v>
      </c>
      <c r="J53" s="38">
        <v>325000</v>
      </c>
      <c r="K53" s="38">
        <v>184000</v>
      </c>
    </row>
    <row r="54" spans="1:11" x14ac:dyDescent="0.25">
      <c r="A54" s="2" t="s">
        <v>138</v>
      </c>
      <c r="B54" s="38">
        <v>0</v>
      </c>
      <c r="C54" s="38">
        <v>0</v>
      </c>
      <c r="D54" s="38">
        <v>0</v>
      </c>
      <c r="E54" s="38">
        <v>0</v>
      </c>
      <c r="F54" s="38">
        <v>3058000</v>
      </c>
      <c r="G54" s="38">
        <v>4895000</v>
      </c>
      <c r="H54" s="38">
        <v>4895000</v>
      </c>
      <c r="I54" s="38">
        <v>4895000</v>
      </c>
      <c r="J54" s="38">
        <v>4866000</v>
      </c>
      <c r="K54" s="38">
        <v>1865000</v>
      </c>
    </row>
    <row r="55" spans="1:11" x14ac:dyDescent="0.25">
      <c r="B55" s="38"/>
      <c r="C55" s="38"/>
      <c r="D55" s="38"/>
      <c r="E55" s="38"/>
      <c r="F55" s="38"/>
      <c r="G55" s="38"/>
      <c r="H55" s="38"/>
      <c r="I55" s="38"/>
      <c r="J55" s="38"/>
      <c r="K55" s="38"/>
    </row>
    <row r="56" spans="1:11" x14ac:dyDescent="0.25">
      <c r="A56" s="89" t="s">
        <v>141</v>
      </c>
      <c r="B56" s="87" t="s">
        <v>5</v>
      </c>
      <c r="C56" s="87"/>
      <c r="D56" s="87"/>
      <c r="E56" s="87"/>
      <c r="F56" s="87"/>
      <c r="G56" s="87"/>
      <c r="H56" s="87"/>
      <c r="I56" s="87"/>
      <c r="J56" s="87"/>
      <c r="K56" s="87"/>
    </row>
    <row r="57" spans="1:11" x14ac:dyDescent="0.25">
      <c r="A57" s="89"/>
      <c r="B57" s="17">
        <v>44834</v>
      </c>
      <c r="C57" s="17">
        <v>44469</v>
      </c>
      <c r="D57" s="17">
        <v>44104</v>
      </c>
      <c r="E57" s="17">
        <v>43738</v>
      </c>
      <c r="F57" s="17">
        <v>43373</v>
      </c>
      <c r="G57" s="17">
        <v>43008</v>
      </c>
      <c r="H57" s="17">
        <v>42643</v>
      </c>
      <c r="I57" s="17">
        <v>42277</v>
      </c>
      <c r="J57" s="17">
        <v>41912</v>
      </c>
      <c r="K57" s="17">
        <v>41547</v>
      </c>
    </row>
    <row r="58" spans="1:11" x14ac:dyDescent="0.25">
      <c r="A58" s="2" t="s">
        <v>142</v>
      </c>
      <c r="B58" s="38">
        <v>5451000</v>
      </c>
      <c r="C58" s="38">
        <v>2908000</v>
      </c>
      <c r="D58" s="38">
        <v>4965000</v>
      </c>
      <c r="E58" s="38">
        <v>5380000</v>
      </c>
      <c r="F58" s="38">
        <v>4808000</v>
      </c>
      <c r="G58" s="38">
        <v>4844000</v>
      </c>
      <c r="H58" s="38">
        <v>4085000</v>
      </c>
      <c r="I58" s="38">
        <v>3829000</v>
      </c>
      <c r="J58" s="38">
        <v>2868000</v>
      </c>
      <c r="K58" s="38">
        <v>2541000</v>
      </c>
    </row>
    <row r="59" spans="1:11" x14ac:dyDescent="0.25">
      <c r="A59" s="2" t="s">
        <v>250</v>
      </c>
      <c r="B59" s="38">
        <v>272000</v>
      </c>
      <c r="C59" s="38">
        <v>0</v>
      </c>
      <c r="D59" s="38">
        <v>0</v>
      </c>
      <c r="E59" s="38">
        <v>0</v>
      </c>
      <c r="F59" s="38">
        <v>0</v>
      </c>
      <c r="G59" s="38">
        <v>0</v>
      </c>
      <c r="H59" s="38">
        <v>0</v>
      </c>
      <c r="I59" s="38">
        <v>0</v>
      </c>
      <c r="J59" s="38">
        <v>0</v>
      </c>
      <c r="K59" s="38">
        <v>0</v>
      </c>
    </row>
    <row r="60" spans="1:11" x14ac:dyDescent="0.25">
      <c r="A60" s="2" t="s">
        <v>165</v>
      </c>
      <c r="B60" s="38">
        <v>0</v>
      </c>
      <c r="C60" s="38">
        <v>69000</v>
      </c>
      <c r="D60" s="38">
        <v>3000</v>
      </c>
      <c r="E60" s="38">
        <v>38000</v>
      </c>
      <c r="F60" s="38">
        <v>37000</v>
      </c>
      <c r="G60" s="38">
        <v>12000</v>
      </c>
      <c r="H60" s="38">
        <v>9000</v>
      </c>
      <c r="I60" s="38">
        <v>69000</v>
      </c>
      <c r="J60" s="38">
        <v>0</v>
      </c>
      <c r="K60" s="38">
        <v>55000</v>
      </c>
    </row>
    <row r="61" spans="1:11" x14ac:dyDescent="0.25">
      <c r="A61" s="2" t="s">
        <v>143</v>
      </c>
      <c r="B61" s="38">
        <v>0</v>
      </c>
      <c r="C61" s="38">
        <v>0</v>
      </c>
      <c r="D61" s="38">
        <v>0</v>
      </c>
      <c r="E61" s="38">
        <v>0</v>
      </c>
      <c r="F61" s="38">
        <v>-4560000</v>
      </c>
      <c r="G61" s="38">
        <v>0</v>
      </c>
      <c r="H61" s="38">
        <v>0</v>
      </c>
      <c r="I61" s="38">
        <v>-376000</v>
      </c>
      <c r="J61" s="38">
        <v>0</v>
      </c>
      <c r="K61" s="38">
        <v>0</v>
      </c>
    </row>
    <row r="62" spans="1:11" x14ac:dyDescent="0.25">
      <c r="A62" s="2" t="s">
        <v>251</v>
      </c>
      <c r="B62" s="38">
        <v>-83000</v>
      </c>
      <c r="C62" s="38">
        <v>-94000</v>
      </c>
      <c r="D62" s="38">
        <v>-119000</v>
      </c>
      <c r="E62" s="38">
        <v>0</v>
      </c>
      <c r="F62" s="38">
        <v>0</v>
      </c>
      <c r="G62" s="38">
        <v>0</v>
      </c>
      <c r="H62" s="38">
        <v>0</v>
      </c>
      <c r="I62" s="38">
        <v>0</v>
      </c>
      <c r="J62" s="38">
        <v>0</v>
      </c>
      <c r="K62" s="38">
        <v>0</v>
      </c>
    </row>
    <row r="63" spans="1:11" x14ac:dyDescent="0.25">
      <c r="A63" s="2" t="s">
        <v>252</v>
      </c>
      <c r="B63" s="38">
        <v>-1026000</v>
      </c>
      <c r="C63" s="38">
        <v>-233000</v>
      </c>
      <c r="D63" s="38">
        <v>-434000</v>
      </c>
      <c r="E63" s="38">
        <v>-862000</v>
      </c>
      <c r="F63" s="38">
        <v>-651000</v>
      </c>
      <c r="G63" s="38">
        <v>-422000</v>
      </c>
      <c r="H63" s="38">
        <v>-284000</v>
      </c>
      <c r="I63" s="38">
        <v>-224000</v>
      </c>
      <c r="J63" s="38">
        <v>0</v>
      </c>
      <c r="K63" s="38">
        <v>-97000</v>
      </c>
    </row>
    <row r="64" spans="1:11" x14ac:dyDescent="0.25">
      <c r="A64" s="2" t="s">
        <v>253</v>
      </c>
      <c r="B64" s="38">
        <v>14249000</v>
      </c>
      <c r="C64" s="38">
        <v>41749000</v>
      </c>
      <c r="D64" s="38">
        <v>4193000</v>
      </c>
      <c r="E64" s="38">
        <v>0</v>
      </c>
      <c r="F64" s="38">
        <v>3182000</v>
      </c>
      <c r="G64" s="38">
        <v>0</v>
      </c>
      <c r="H64" s="38">
        <v>0</v>
      </c>
      <c r="I64" s="38">
        <v>0</v>
      </c>
      <c r="J64" s="38">
        <v>0</v>
      </c>
      <c r="K64" s="38">
        <v>0</v>
      </c>
    </row>
    <row r="65" spans="1:11" x14ac:dyDescent="0.25">
      <c r="A65" s="2" t="s">
        <v>254</v>
      </c>
      <c r="B65" s="38">
        <v>-123401000</v>
      </c>
      <c r="C65" s="38">
        <v>106499000</v>
      </c>
      <c r="D65" s="38">
        <v>-3099000</v>
      </c>
      <c r="E65" s="38">
        <v>-17715000</v>
      </c>
      <c r="F65" s="38">
        <v>0</v>
      </c>
      <c r="G65" s="38">
        <v>0</v>
      </c>
      <c r="H65" s="38">
        <v>0</v>
      </c>
      <c r="I65" s="38">
        <v>0</v>
      </c>
      <c r="J65" s="38">
        <v>0</v>
      </c>
      <c r="K65" s="38">
        <v>-1719000</v>
      </c>
    </row>
    <row r="66" spans="1:11" x14ac:dyDescent="0.25">
      <c r="A66" s="2" t="s">
        <v>86</v>
      </c>
      <c r="B66" s="23">
        <f>SUM(B58:B65)</f>
        <v>-104538000</v>
      </c>
      <c r="C66" s="23">
        <f t="shared" ref="C66:K66" si="24">SUM(C58:C65)</f>
        <v>150898000</v>
      </c>
      <c r="D66" s="23">
        <f t="shared" si="24"/>
        <v>5509000</v>
      </c>
      <c r="E66" s="23">
        <f t="shared" si="24"/>
        <v>-13159000</v>
      </c>
      <c r="F66" s="23">
        <f t="shared" si="24"/>
        <v>2816000</v>
      </c>
      <c r="G66" s="23">
        <f t="shared" si="24"/>
        <v>4434000</v>
      </c>
      <c r="H66" s="23">
        <f t="shared" si="24"/>
        <v>3810000</v>
      </c>
      <c r="I66" s="23">
        <f t="shared" si="24"/>
        <v>3298000</v>
      </c>
      <c r="J66" s="23">
        <f t="shared" si="24"/>
        <v>2868000</v>
      </c>
      <c r="K66" s="23">
        <f t="shared" si="24"/>
        <v>780000</v>
      </c>
    </row>
    <row r="67" spans="1:11" x14ac:dyDescent="0.25">
      <c r="A67" s="2" t="s">
        <v>87</v>
      </c>
      <c r="B67" s="16">
        <v>27315000</v>
      </c>
      <c r="C67" s="16">
        <v>-39610000</v>
      </c>
      <c r="D67" s="16">
        <v>-385000</v>
      </c>
      <c r="E67" s="16">
        <v>3815000</v>
      </c>
      <c r="F67" s="16">
        <v>18355000</v>
      </c>
      <c r="G67" s="16">
        <v>-758000</v>
      </c>
      <c r="H67" s="16">
        <v>-675000</v>
      </c>
      <c r="I67" s="16">
        <v>-390000</v>
      </c>
      <c r="J67" s="16">
        <v>-400000</v>
      </c>
      <c r="K67" s="16">
        <v>248000</v>
      </c>
    </row>
    <row r="68" spans="1:11" ht="20" thickBot="1" x14ac:dyDescent="0.3">
      <c r="A68" s="4" t="s">
        <v>88</v>
      </c>
      <c r="B68" s="24">
        <f t="shared" ref="B68:F68" si="25">SUM(B66:B67)</f>
        <v>-77223000</v>
      </c>
      <c r="C68" s="24">
        <f t="shared" si="25"/>
        <v>111288000</v>
      </c>
      <c r="D68" s="24">
        <f t="shared" si="25"/>
        <v>5124000</v>
      </c>
      <c r="E68" s="24">
        <f t="shared" si="25"/>
        <v>-9344000</v>
      </c>
      <c r="F68" s="24">
        <f t="shared" si="25"/>
        <v>21171000</v>
      </c>
      <c r="G68" s="24">
        <f t="shared" ref="G68:K68" si="26">SUM(G66:G67)</f>
        <v>3676000</v>
      </c>
      <c r="H68" s="24">
        <f t="shared" si="26"/>
        <v>3135000</v>
      </c>
      <c r="I68" s="24">
        <f t="shared" si="26"/>
        <v>2908000</v>
      </c>
      <c r="J68" s="24">
        <f t="shared" si="26"/>
        <v>2468000</v>
      </c>
      <c r="K68" s="24">
        <f t="shared" si="26"/>
        <v>1028000</v>
      </c>
    </row>
    <row r="69" spans="1:11" ht="20" thickTop="1" x14ac:dyDescent="0.25">
      <c r="A69" s="4"/>
      <c r="B69" s="4"/>
      <c r="C69" s="4"/>
      <c r="D69" s="4"/>
      <c r="E69" s="4"/>
      <c r="F69" s="4"/>
      <c r="G69" s="4"/>
      <c r="H69" s="4"/>
      <c r="I69" s="4"/>
      <c r="J69" s="4"/>
      <c r="K69" s="9"/>
    </row>
    <row r="70" spans="1:11" x14ac:dyDescent="0.25">
      <c r="A70" s="2" t="s">
        <v>47</v>
      </c>
      <c r="B70" s="38">
        <v>268500000</v>
      </c>
      <c r="C70" s="38">
        <v>347685000</v>
      </c>
      <c r="D70" s="38">
        <v>180402000</v>
      </c>
      <c r="E70" s="38">
        <v>197459000</v>
      </c>
      <c r="F70" s="38">
        <v>214511000</v>
      </c>
      <c r="G70" s="38">
        <v>230641000</v>
      </c>
      <c r="H70" s="38">
        <v>166634000</v>
      </c>
      <c r="I70" s="38">
        <v>166041000</v>
      </c>
      <c r="J70" s="38">
        <v>173676000</v>
      </c>
      <c r="K70" s="38">
        <v>136994000</v>
      </c>
    </row>
    <row r="71" spans="1:11" x14ac:dyDescent="0.25">
      <c r="A71" s="2" t="s">
        <v>90</v>
      </c>
      <c r="B71" s="38">
        <v>0</v>
      </c>
      <c r="C71" s="38">
        <v>0</v>
      </c>
      <c r="D71" s="38">
        <v>0</v>
      </c>
      <c r="E71" s="38">
        <v>0</v>
      </c>
      <c r="F71" s="38">
        <v>0</v>
      </c>
      <c r="G71" s="38">
        <v>0</v>
      </c>
      <c r="H71" s="38">
        <v>0</v>
      </c>
      <c r="I71" s="38">
        <v>0</v>
      </c>
      <c r="J71" s="38">
        <v>0</v>
      </c>
      <c r="K71" s="38">
        <v>0</v>
      </c>
    </row>
    <row r="72" spans="1:11" x14ac:dyDescent="0.25">
      <c r="A72" s="2" t="s">
        <v>138</v>
      </c>
      <c r="B72" s="38">
        <v>0</v>
      </c>
      <c r="C72" s="38">
        <v>0</v>
      </c>
      <c r="D72" s="38">
        <v>0</v>
      </c>
      <c r="E72" s="38">
        <v>0</v>
      </c>
      <c r="F72" s="38">
        <v>0</v>
      </c>
      <c r="G72" s="38">
        <v>0</v>
      </c>
      <c r="H72" s="38">
        <v>0</v>
      </c>
      <c r="I72" s="38">
        <v>0</v>
      </c>
      <c r="J72" s="38">
        <v>0</v>
      </c>
      <c r="K72" s="38">
        <v>0</v>
      </c>
    </row>
    <row r="73" spans="1:11" x14ac:dyDescent="0.25">
      <c r="B73" s="40"/>
      <c r="C73" s="40"/>
      <c r="D73" s="40"/>
      <c r="E73" s="40"/>
      <c r="F73" s="40"/>
      <c r="G73" s="40"/>
      <c r="H73" s="40"/>
      <c r="I73" s="40"/>
      <c r="J73" s="40"/>
      <c r="K73" s="40"/>
    </row>
    <row r="74" spans="1:11" x14ac:dyDescent="0.25">
      <c r="A74" s="2" t="s">
        <v>57</v>
      </c>
      <c r="B74" s="44">
        <f t="shared" ref="B74:F74" si="27">-B67/B66</f>
        <v>0.26129254433794408</v>
      </c>
      <c r="C74" s="44">
        <f t="shared" si="27"/>
        <v>0.26249519543002559</v>
      </c>
      <c r="D74" s="44">
        <f t="shared" si="27"/>
        <v>6.9885641677255403E-2</v>
      </c>
      <c r="E74" s="44">
        <f t="shared" si="27"/>
        <v>0.28991564708564482</v>
      </c>
      <c r="F74" s="44">
        <f t="shared" si="27"/>
        <v>-6.5181107954545459</v>
      </c>
      <c r="G74" s="44">
        <f>-G67/G66</f>
        <v>0.17095173658096527</v>
      </c>
      <c r="H74" s="44">
        <f>-H67/H66</f>
        <v>0.17716535433070865</v>
      </c>
      <c r="I74" s="44">
        <f>-I67/I66</f>
        <v>0.11825348696179502</v>
      </c>
      <c r="J74" s="44">
        <f>-J67/J66</f>
        <v>0.1394700139470014</v>
      </c>
      <c r="K74" s="44">
        <f>-K67/K66</f>
        <v>-0.31794871794871793</v>
      </c>
    </row>
    <row r="75" spans="1:11" x14ac:dyDescent="0.25">
      <c r="H75" s="37"/>
      <c r="I75" s="37"/>
      <c r="J75" s="37"/>
      <c r="K75" s="37"/>
    </row>
    <row r="76" spans="1:11" x14ac:dyDescent="0.25">
      <c r="A76" s="89" t="s">
        <v>144</v>
      </c>
      <c r="B76" s="87" t="s">
        <v>5</v>
      </c>
      <c r="C76" s="87"/>
      <c r="D76" s="87"/>
      <c r="E76" s="87"/>
      <c r="F76" s="87"/>
      <c r="G76" s="87"/>
      <c r="H76" s="87"/>
      <c r="I76" s="87"/>
      <c r="J76" s="87"/>
      <c r="K76" s="87"/>
    </row>
    <row r="77" spans="1:11" x14ac:dyDescent="0.25">
      <c r="A77" s="89"/>
      <c r="B77" s="17">
        <v>44834</v>
      </c>
      <c r="C77" s="17">
        <v>44469</v>
      </c>
      <c r="D77" s="17">
        <v>44104</v>
      </c>
      <c r="E77" s="17">
        <v>43738</v>
      </c>
      <c r="F77" s="17">
        <v>43373</v>
      </c>
      <c r="G77" s="17">
        <v>43008</v>
      </c>
      <c r="H77" s="17">
        <v>42643</v>
      </c>
      <c r="I77" s="17">
        <v>42277</v>
      </c>
      <c r="J77" s="17">
        <v>41912</v>
      </c>
      <c r="K77" s="17">
        <v>41547</v>
      </c>
    </row>
    <row r="78" spans="1:11" x14ac:dyDescent="0.25">
      <c r="A78" s="4" t="s">
        <v>13</v>
      </c>
      <c r="B78" s="4"/>
      <c r="C78" s="4"/>
      <c r="D78" s="4"/>
      <c r="E78" s="4"/>
      <c r="F78" s="4"/>
      <c r="G78" s="16"/>
      <c r="H78" s="16"/>
      <c r="I78" s="16"/>
      <c r="J78" s="16"/>
      <c r="K78" s="16"/>
    </row>
    <row r="79" spans="1:11" x14ac:dyDescent="0.25">
      <c r="A79" s="4" t="s">
        <v>147</v>
      </c>
      <c r="B79" s="16">
        <f t="shared" ref="B79:K79" si="28">B7</f>
        <v>8591000</v>
      </c>
      <c r="C79" s="16">
        <f t="shared" si="28"/>
        <v>8171000</v>
      </c>
      <c r="D79" s="16">
        <f t="shared" si="28"/>
        <v>7104000</v>
      </c>
      <c r="E79" s="16">
        <f t="shared" si="28"/>
        <v>9132000</v>
      </c>
      <c r="F79" s="16">
        <f t="shared" si="28"/>
        <v>9112000</v>
      </c>
      <c r="G79" s="16">
        <f t="shared" si="28"/>
        <v>9104000</v>
      </c>
      <c r="H79" s="16">
        <f t="shared" si="28"/>
        <v>9854000</v>
      </c>
      <c r="I79" s="16">
        <f t="shared" si="28"/>
        <v>10502000</v>
      </c>
      <c r="J79" s="16">
        <f t="shared" si="28"/>
        <v>11435000</v>
      </c>
      <c r="K79" s="16">
        <f t="shared" si="28"/>
        <v>14472000</v>
      </c>
    </row>
    <row r="80" spans="1:11" x14ac:dyDescent="0.25">
      <c r="A80" s="2" t="s">
        <v>130</v>
      </c>
      <c r="B80" s="16">
        <f t="shared" ref="B80:K80" si="29">B8</f>
        <v>4394000</v>
      </c>
      <c r="C80" s="16">
        <f t="shared" si="29"/>
        <v>4576000</v>
      </c>
      <c r="D80" s="16">
        <f t="shared" si="29"/>
        <v>5090000</v>
      </c>
      <c r="E80" s="16">
        <f t="shared" si="29"/>
        <v>5249000</v>
      </c>
      <c r="F80" s="16">
        <f t="shared" si="29"/>
        <v>5401000</v>
      </c>
      <c r="G80" s="16">
        <f t="shared" si="29"/>
        <v>5654000</v>
      </c>
      <c r="H80" s="16">
        <f t="shared" si="29"/>
        <v>5912000</v>
      </c>
      <c r="I80" s="16">
        <f t="shared" si="29"/>
        <v>5915000</v>
      </c>
      <c r="J80" s="16">
        <f t="shared" si="29"/>
        <v>6038000</v>
      </c>
      <c r="K80" s="16">
        <f t="shared" si="29"/>
        <v>6346000</v>
      </c>
    </row>
    <row r="81" spans="1:17" x14ac:dyDescent="0.25">
      <c r="A81" s="2" t="s">
        <v>131</v>
      </c>
      <c r="B81" s="16">
        <f t="shared" ref="B81:K81" si="30">B9</f>
        <v>2937000</v>
      </c>
      <c r="C81" s="16">
        <f t="shared" si="30"/>
        <v>2684000</v>
      </c>
      <c r="D81" s="16">
        <f t="shared" si="30"/>
        <v>2501000</v>
      </c>
      <c r="E81" s="16">
        <f t="shared" si="30"/>
        <v>2712000</v>
      </c>
      <c r="F81" s="16">
        <f t="shared" si="30"/>
        <v>2659000</v>
      </c>
      <c r="G81" s="16">
        <f t="shared" si="30"/>
        <v>2812000</v>
      </c>
      <c r="H81" s="16">
        <f t="shared" si="30"/>
        <v>2651000</v>
      </c>
      <c r="I81" s="16">
        <f t="shared" si="30"/>
        <v>2703000</v>
      </c>
      <c r="J81" s="16">
        <f t="shared" si="30"/>
        <v>2800000</v>
      </c>
      <c r="K81" s="16">
        <f t="shared" si="30"/>
        <v>3012000</v>
      </c>
    </row>
    <row r="82" spans="1:17" x14ac:dyDescent="0.25">
      <c r="A82" s="2" t="s">
        <v>132</v>
      </c>
      <c r="B82" s="16">
        <f t="shared" ref="B82:K82" si="31">B34</f>
        <v>19192000</v>
      </c>
      <c r="C82" s="16">
        <f t="shared" si="31"/>
        <v>21044000</v>
      </c>
      <c r="D82" s="16">
        <f t="shared" si="31"/>
        <v>21647000</v>
      </c>
      <c r="E82" s="16">
        <f t="shared" si="31"/>
        <v>20179000</v>
      </c>
      <c r="F82" s="16">
        <f t="shared" si="31"/>
        <v>17225000</v>
      </c>
      <c r="G82" s="16">
        <f t="shared" si="31"/>
        <v>16037000</v>
      </c>
      <c r="H82" s="16">
        <f t="shared" si="31"/>
        <v>14758000</v>
      </c>
      <c r="I82" s="16">
        <f t="shared" si="31"/>
        <v>13984000</v>
      </c>
      <c r="J82" s="16">
        <f t="shared" si="31"/>
        <v>12987000</v>
      </c>
      <c r="K82" s="16">
        <f t="shared" si="31"/>
        <v>9942000</v>
      </c>
    </row>
    <row r="83" spans="1:17" x14ac:dyDescent="0.25">
      <c r="A83" s="2" t="s">
        <v>133</v>
      </c>
      <c r="B83" s="16">
        <f t="shared" ref="B83:K83" si="32">B35</f>
        <v>11865000</v>
      </c>
      <c r="C83" s="16">
        <f t="shared" si="32"/>
        <v>6319000</v>
      </c>
      <c r="D83" s="16">
        <f t="shared" si="32"/>
        <v>7718000</v>
      </c>
      <c r="E83" s="16">
        <f t="shared" si="32"/>
        <v>5539000</v>
      </c>
      <c r="F83" s="16">
        <f t="shared" si="32"/>
        <v>2832000</v>
      </c>
      <c r="G83" s="16">
        <f t="shared" si="32"/>
        <v>4476000</v>
      </c>
      <c r="H83" s="16">
        <f t="shared" si="32"/>
        <v>4085000</v>
      </c>
      <c r="I83" s="16">
        <f t="shared" si="32"/>
        <v>4704000</v>
      </c>
      <c r="J83" s="16">
        <f t="shared" si="32"/>
        <v>4002000</v>
      </c>
      <c r="K83" s="16">
        <f t="shared" si="32"/>
        <v>3406000</v>
      </c>
    </row>
    <row r="84" spans="1:17" x14ac:dyDescent="0.25">
      <c r="A84" s="2" t="s">
        <v>140</v>
      </c>
      <c r="B84" s="16">
        <f t="shared" ref="B84:K84" si="33">B36</f>
        <v>7030000</v>
      </c>
      <c r="C84" s="16">
        <f t="shared" si="33"/>
        <v>7131000</v>
      </c>
      <c r="D84" s="16">
        <f t="shared" si="33"/>
        <v>5882000</v>
      </c>
      <c r="E84" s="16">
        <f t="shared" si="33"/>
        <v>5844000</v>
      </c>
      <c r="F84" s="16">
        <f t="shared" si="33"/>
        <v>3474000</v>
      </c>
      <c r="G84" s="16">
        <f t="shared" si="33"/>
        <v>3301000</v>
      </c>
      <c r="H84" s="16">
        <f t="shared" si="33"/>
        <v>4352000</v>
      </c>
      <c r="I84" s="16">
        <f t="shared" si="33"/>
        <v>6170000</v>
      </c>
      <c r="J84" s="16">
        <f t="shared" si="33"/>
        <v>6161000</v>
      </c>
      <c r="K84" s="16">
        <f t="shared" si="33"/>
        <v>498000</v>
      </c>
    </row>
    <row r="85" spans="1:17" x14ac:dyDescent="0.25">
      <c r="A85" s="4" t="s">
        <v>134</v>
      </c>
      <c r="B85" s="20">
        <f t="shared" ref="B85:C85" si="34">SUM(B79:B84)</f>
        <v>54009000</v>
      </c>
      <c r="C85" s="20">
        <f t="shared" si="34"/>
        <v>49925000</v>
      </c>
      <c r="D85" s="20">
        <f t="shared" ref="D85:K85" si="35">SUM(D79:D84)</f>
        <v>49942000</v>
      </c>
      <c r="E85" s="20">
        <f t="shared" si="35"/>
        <v>48655000</v>
      </c>
      <c r="F85" s="20">
        <f t="shared" si="35"/>
        <v>40703000</v>
      </c>
      <c r="G85" s="20">
        <f t="shared" si="35"/>
        <v>41384000</v>
      </c>
      <c r="H85" s="20">
        <f t="shared" si="35"/>
        <v>41612000</v>
      </c>
      <c r="I85" s="20">
        <f t="shared" si="35"/>
        <v>43978000</v>
      </c>
      <c r="J85" s="20">
        <f t="shared" si="35"/>
        <v>43423000</v>
      </c>
      <c r="K85" s="20">
        <f t="shared" si="35"/>
        <v>37676000</v>
      </c>
      <c r="M85" s="5"/>
      <c r="N85" s="5"/>
      <c r="O85" s="5"/>
      <c r="P85" s="5"/>
      <c r="Q85" s="5"/>
    </row>
    <row r="86" spans="1:17" x14ac:dyDescent="0.25">
      <c r="A86" s="4" t="s">
        <v>245</v>
      </c>
      <c r="B86" s="38">
        <f t="shared" ref="B86:K86" si="36">B11+B38</f>
        <v>0</v>
      </c>
      <c r="C86" s="38">
        <f t="shared" si="36"/>
        <v>0</v>
      </c>
      <c r="D86" s="38">
        <f t="shared" si="36"/>
        <v>0</v>
      </c>
      <c r="E86" s="38">
        <f t="shared" si="36"/>
        <v>0</v>
      </c>
      <c r="F86" s="38">
        <f t="shared" si="36"/>
        <v>0</v>
      </c>
      <c r="G86" s="38">
        <f t="shared" si="36"/>
        <v>0</v>
      </c>
      <c r="H86" s="38">
        <f t="shared" si="36"/>
        <v>0</v>
      </c>
      <c r="I86" s="38">
        <f t="shared" si="36"/>
        <v>0</v>
      </c>
      <c r="J86" s="38">
        <f t="shared" si="36"/>
        <v>0</v>
      </c>
      <c r="K86" s="38">
        <f t="shared" si="36"/>
        <v>0</v>
      </c>
    </row>
    <row r="87" spans="1:17" x14ac:dyDescent="0.25">
      <c r="A87" s="2" t="s">
        <v>246</v>
      </c>
      <c r="B87" s="38">
        <f t="shared" ref="B87:J87" si="37">B12+B39</f>
        <v>36935000</v>
      </c>
      <c r="C87" s="38">
        <f t="shared" si="37"/>
        <v>34230000</v>
      </c>
      <c r="D87" s="38">
        <f t="shared" si="37"/>
        <v>37802000</v>
      </c>
      <c r="E87" s="38">
        <f t="shared" si="37"/>
        <v>35014000</v>
      </c>
      <c r="F87" s="38">
        <f t="shared" si="37"/>
        <v>33832000</v>
      </c>
      <c r="G87" s="38">
        <f t="shared" si="37"/>
        <v>31749000</v>
      </c>
      <c r="H87" s="38">
        <f t="shared" si="37"/>
        <v>27381000</v>
      </c>
      <c r="I87" s="38">
        <f t="shared" si="37"/>
        <v>26010000</v>
      </c>
      <c r="J87" s="38">
        <f t="shared" si="37"/>
        <v>25262000</v>
      </c>
      <c r="K87" s="86">
        <f>K39+K12</f>
        <v>33887000</v>
      </c>
    </row>
    <row r="88" spans="1:17" x14ac:dyDescent="0.25">
      <c r="A88" s="2" t="s">
        <v>247</v>
      </c>
      <c r="B88" s="38">
        <f t="shared" ref="B88:J88" si="38">B13+B40</f>
        <v>1245000</v>
      </c>
      <c r="C88" s="38">
        <f t="shared" si="38"/>
        <v>1835000</v>
      </c>
      <c r="D88" s="38">
        <f t="shared" si="38"/>
        <v>0</v>
      </c>
      <c r="E88" s="38">
        <f t="shared" si="38"/>
        <v>0</v>
      </c>
      <c r="F88" s="38">
        <f t="shared" si="38"/>
        <v>0</v>
      </c>
      <c r="G88" s="38">
        <f t="shared" si="38"/>
        <v>0</v>
      </c>
      <c r="H88" s="38">
        <f t="shared" si="38"/>
        <v>0</v>
      </c>
      <c r="I88" s="38">
        <f t="shared" si="38"/>
        <v>0</v>
      </c>
      <c r="J88" s="38">
        <f t="shared" si="38"/>
        <v>0</v>
      </c>
      <c r="K88" s="86"/>
    </row>
    <row r="89" spans="1:17" x14ac:dyDescent="0.25">
      <c r="A89" s="2" t="s">
        <v>257</v>
      </c>
      <c r="B89" s="38">
        <f t="shared" ref="B89:J89" si="39">B41+B14</f>
        <v>0</v>
      </c>
      <c r="C89" s="38">
        <f t="shared" si="39"/>
        <v>0</v>
      </c>
      <c r="D89" s="38">
        <f t="shared" si="39"/>
        <v>0</v>
      </c>
      <c r="E89" s="38">
        <f t="shared" si="39"/>
        <v>0</v>
      </c>
      <c r="F89" s="38">
        <f t="shared" si="39"/>
        <v>3058000</v>
      </c>
      <c r="G89" s="38">
        <f t="shared" si="39"/>
        <v>4895000</v>
      </c>
      <c r="H89" s="38">
        <f t="shared" si="39"/>
        <v>5037000</v>
      </c>
      <c r="I89" s="38">
        <f t="shared" si="39"/>
        <v>4907000</v>
      </c>
      <c r="J89" s="38">
        <f t="shared" si="39"/>
        <v>4866000</v>
      </c>
      <c r="K89" s="86"/>
    </row>
    <row r="90" spans="1:17" x14ac:dyDescent="0.25">
      <c r="A90" s="2" t="s">
        <v>166</v>
      </c>
      <c r="B90" s="38">
        <f t="shared" ref="B90:J90" si="40">B42</f>
        <v>0</v>
      </c>
      <c r="C90" s="38">
        <f t="shared" si="40"/>
        <v>0</v>
      </c>
      <c r="D90" s="38">
        <f t="shared" si="40"/>
        <v>0</v>
      </c>
      <c r="E90" s="38">
        <f t="shared" si="40"/>
        <v>13400000</v>
      </c>
      <c r="F90" s="38">
        <f t="shared" si="40"/>
        <v>0</v>
      </c>
      <c r="G90" s="38">
        <f t="shared" si="40"/>
        <v>0</v>
      </c>
      <c r="H90" s="38">
        <f t="shared" si="40"/>
        <v>0</v>
      </c>
      <c r="I90" s="38">
        <f t="shared" si="40"/>
        <v>0</v>
      </c>
      <c r="J90" s="38">
        <f t="shared" si="40"/>
        <v>0</v>
      </c>
      <c r="K90" s="86"/>
    </row>
    <row r="91" spans="1:17" x14ac:dyDescent="0.25">
      <c r="A91" s="2" t="s">
        <v>248</v>
      </c>
      <c r="B91" s="38">
        <f t="shared" ref="B91:J91" si="41">B15+B43</f>
        <v>13840000</v>
      </c>
      <c r="C91" s="38">
        <f t="shared" si="41"/>
        <v>11708000</v>
      </c>
      <c r="D91" s="38">
        <f t="shared" si="41"/>
        <v>13423000</v>
      </c>
      <c r="E91" s="38">
        <f t="shared" si="41"/>
        <v>18465000</v>
      </c>
      <c r="F91" s="38">
        <f t="shared" si="41"/>
        <v>17873000</v>
      </c>
      <c r="G91" s="38">
        <f t="shared" si="41"/>
        <v>17907000</v>
      </c>
      <c r="H91" s="38">
        <f t="shared" si="41"/>
        <v>15834000</v>
      </c>
      <c r="I91" s="38">
        <f t="shared" si="41"/>
        <v>16573000</v>
      </c>
      <c r="J91" s="38">
        <f t="shared" si="41"/>
        <v>15485000</v>
      </c>
      <c r="K91" s="84"/>
    </row>
    <row r="92" spans="1:17" x14ac:dyDescent="0.25">
      <c r="A92" s="4" t="s">
        <v>249</v>
      </c>
      <c r="B92" s="57">
        <f>SUM(B87:B91)</f>
        <v>52020000</v>
      </c>
      <c r="C92" s="57">
        <f>SUM(C87:C91)</f>
        <v>47773000</v>
      </c>
      <c r="D92" s="57">
        <f t="shared" ref="D92" si="42">SUM(D87:D91)</f>
        <v>51225000</v>
      </c>
      <c r="E92" s="57">
        <f t="shared" ref="E92" si="43">SUM(E87:E91)</f>
        <v>66879000</v>
      </c>
      <c r="F92" s="57">
        <f t="shared" ref="F92" si="44">SUM(F87:F91)</f>
        <v>54763000</v>
      </c>
      <c r="G92" s="57">
        <f t="shared" ref="G92" si="45">SUM(G87:G91)</f>
        <v>54551000</v>
      </c>
      <c r="H92" s="57">
        <f t="shared" ref="H92" si="46">SUM(H87:H91)</f>
        <v>48252000</v>
      </c>
      <c r="I92" s="57">
        <f t="shared" ref="I92" si="47">SUM(I87:I91)</f>
        <v>47490000</v>
      </c>
      <c r="J92" s="57">
        <f t="shared" ref="J92" si="48">SUM(J87:J91)</f>
        <v>45613000</v>
      </c>
      <c r="K92" s="57">
        <f t="shared" ref="K92" si="49">SUM(K87:K91)</f>
        <v>33887000</v>
      </c>
    </row>
    <row r="93" spans="1:17" x14ac:dyDescent="0.25">
      <c r="A93" s="2" t="s">
        <v>135</v>
      </c>
      <c r="B93" s="23">
        <f>B85-B92</f>
        <v>1989000</v>
      </c>
      <c r="C93" s="23">
        <f>C85-C92</f>
        <v>2152000</v>
      </c>
      <c r="D93" s="23">
        <f t="shared" ref="D93" si="50">D85-D92</f>
        <v>-1283000</v>
      </c>
      <c r="E93" s="23">
        <f t="shared" ref="E93" si="51">E85-E92</f>
        <v>-18224000</v>
      </c>
      <c r="F93" s="23">
        <f t="shared" ref="F93" si="52">F85-F92</f>
        <v>-14060000</v>
      </c>
      <c r="G93" s="23">
        <f t="shared" ref="G93" si="53">G85-G92</f>
        <v>-13167000</v>
      </c>
      <c r="H93" s="23">
        <f t="shared" ref="H93" si="54">H85-H92</f>
        <v>-6640000</v>
      </c>
      <c r="I93" s="23">
        <f t="shared" ref="I93" si="55">I85-I92</f>
        <v>-3512000</v>
      </c>
      <c r="J93" s="23">
        <f t="shared" ref="J93" si="56">J85-J92</f>
        <v>-2190000</v>
      </c>
      <c r="K93" s="23">
        <f t="shared" ref="K93" si="57">K85-K92</f>
        <v>3789000</v>
      </c>
    </row>
    <row r="94" spans="1:17" x14ac:dyDescent="0.25">
      <c r="A94" s="2" t="s">
        <v>142</v>
      </c>
      <c r="B94" s="38">
        <f t="shared" ref="B94:K94" si="58">B58</f>
        <v>5451000</v>
      </c>
      <c r="C94" s="38">
        <f t="shared" si="58"/>
        <v>2908000</v>
      </c>
      <c r="D94" s="38">
        <f t="shared" si="58"/>
        <v>4965000</v>
      </c>
      <c r="E94" s="38">
        <f t="shared" si="58"/>
        <v>5380000</v>
      </c>
      <c r="F94" s="38">
        <f t="shared" si="58"/>
        <v>4808000</v>
      </c>
      <c r="G94" s="38">
        <f t="shared" si="58"/>
        <v>4844000</v>
      </c>
      <c r="H94" s="38">
        <f t="shared" si="58"/>
        <v>4085000</v>
      </c>
      <c r="I94" s="38">
        <f t="shared" si="58"/>
        <v>3829000</v>
      </c>
      <c r="J94" s="38">
        <f t="shared" si="58"/>
        <v>2868000</v>
      </c>
      <c r="K94" s="38">
        <f t="shared" si="58"/>
        <v>2541000</v>
      </c>
    </row>
    <row r="95" spans="1:17" x14ac:dyDescent="0.25">
      <c r="A95" s="2" t="s">
        <v>254</v>
      </c>
      <c r="B95" s="38">
        <f t="shared" ref="B95:K95" si="59">B65</f>
        <v>-123401000</v>
      </c>
      <c r="C95" s="38">
        <f t="shared" si="59"/>
        <v>106499000</v>
      </c>
      <c r="D95" s="38">
        <f t="shared" si="59"/>
        <v>-3099000</v>
      </c>
      <c r="E95" s="38">
        <f t="shared" si="59"/>
        <v>-17715000</v>
      </c>
      <c r="F95" s="38">
        <f t="shared" si="59"/>
        <v>0</v>
      </c>
      <c r="G95" s="38">
        <f t="shared" si="59"/>
        <v>0</v>
      </c>
      <c r="H95" s="38">
        <f t="shared" si="59"/>
        <v>0</v>
      </c>
      <c r="I95" s="38">
        <f t="shared" si="59"/>
        <v>0</v>
      </c>
      <c r="J95" s="38">
        <f t="shared" si="59"/>
        <v>0</v>
      </c>
      <c r="K95" s="38">
        <f t="shared" si="59"/>
        <v>-1719000</v>
      </c>
    </row>
    <row r="96" spans="1:17" x14ac:dyDescent="0.25">
      <c r="A96" s="2" t="s">
        <v>143</v>
      </c>
      <c r="B96" s="38">
        <f t="shared" ref="B96:K96" si="60">B61</f>
        <v>0</v>
      </c>
      <c r="C96" s="38">
        <f t="shared" si="60"/>
        <v>0</v>
      </c>
      <c r="D96" s="38">
        <f t="shared" si="60"/>
        <v>0</v>
      </c>
      <c r="E96" s="38">
        <f t="shared" si="60"/>
        <v>0</v>
      </c>
      <c r="F96" s="38">
        <f t="shared" si="60"/>
        <v>-4560000</v>
      </c>
      <c r="G96" s="38">
        <f t="shared" si="60"/>
        <v>0</v>
      </c>
      <c r="H96" s="38">
        <f t="shared" si="60"/>
        <v>0</v>
      </c>
      <c r="I96" s="38">
        <f t="shared" si="60"/>
        <v>-376000</v>
      </c>
      <c r="J96" s="38">
        <f t="shared" si="60"/>
        <v>0</v>
      </c>
      <c r="K96" s="38">
        <f t="shared" si="60"/>
        <v>0</v>
      </c>
    </row>
    <row r="97" spans="1:11" x14ac:dyDescent="0.25">
      <c r="A97" s="2" t="s">
        <v>253</v>
      </c>
      <c r="B97" s="38">
        <f t="shared" ref="B97:K97" si="61">B64</f>
        <v>14249000</v>
      </c>
      <c r="C97" s="38">
        <f t="shared" si="61"/>
        <v>41749000</v>
      </c>
      <c r="D97" s="38">
        <f t="shared" si="61"/>
        <v>4193000</v>
      </c>
      <c r="E97" s="38">
        <f t="shared" si="61"/>
        <v>0</v>
      </c>
      <c r="F97" s="38">
        <f t="shared" si="61"/>
        <v>3182000</v>
      </c>
      <c r="G97" s="38">
        <f t="shared" si="61"/>
        <v>0</v>
      </c>
      <c r="H97" s="38">
        <f t="shared" si="61"/>
        <v>0</v>
      </c>
      <c r="I97" s="38">
        <f t="shared" si="61"/>
        <v>0</v>
      </c>
      <c r="J97" s="38">
        <f t="shared" si="61"/>
        <v>0</v>
      </c>
      <c r="K97" s="38">
        <f t="shared" si="61"/>
        <v>0</v>
      </c>
    </row>
    <row r="98" spans="1:11" x14ac:dyDescent="0.25">
      <c r="A98" s="2" t="s">
        <v>250</v>
      </c>
      <c r="B98" s="38">
        <f t="shared" ref="B98:K98" si="62">B59</f>
        <v>272000</v>
      </c>
      <c r="C98" s="38">
        <f t="shared" si="62"/>
        <v>0</v>
      </c>
      <c r="D98" s="38">
        <f t="shared" si="62"/>
        <v>0</v>
      </c>
      <c r="E98" s="38">
        <f t="shared" si="62"/>
        <v>0</v>
      </c>
      <c r="F98" s="38">
        <f t="shared" si="62"/>
        <v>0</v>
      </c>
      <c r="G98" s="38">
        <f t="shared" si="62"/>
        <v>0</v>
      </c>
      <c r="H98" s="38">
        <f t="shared" si="62"/>
        <v>0</v>
      </c>
      <c r="I98" s="38">
        <f t="shared" si="62"/>
        <v>0</v>
      </c>
      <c r="J98" s="38">
        <f t="shared" si="62"/>
        <v>0</v>
      </c>
      <c r="K98" s="38">
        <f t="shared" si="62"/>
        <v>0</v>
      </c>
    </row>
    <row r="99" spans="1:11" x14ac:dyDescent="0.25">
      <c r="A99" s="2" t="s">
        <v>136</v>
      </c>
      <c r="B99" s="38">
        <f t="shared" ref="B99:K99" si="63">B60+B46+B18</f>
        <v>0</v>
      </c>
      <c r="C99" s="38">
        <f t="shared" si="63"/>
        <v>69000</v>
      </c>
      <c r="D99" s="38">
        <f t="shared" si="63"/>
        <v>3000</v>
      </c>
      <c r="E99" s="38">
        <f t="shared" si="63"/>
        <v>38000</v>
      </c>
      <c r="F99" s="38">
        <f t="shared" si="63"/>
        <v>37000</v>
      </c>
      <c r="G99" s="38">
        <f t="shared" si="63"/>
        <v>34000</v>
      </c>
      <c r="H99" s="38">
        <f t="shared" si="63"/>
        <v>61000</v>
      </c>
      <c r="I99" s="38">
        <f t="shared" si="63"/>
        <v>69000</v>
      </c>
      <c r="J99" s="38">
        <f t="shared" si="63"/>
        <v>0</v>
      </c>
      <c r="K99" s="38">
        <f t="shared" si="63"/>
        <v>55000</v>
      </c>
    </row>
    <row r="100" spans="1:11" x14ac:dyDescent="0.25">
      <c r="A100" s="2" t="s">
        <v>251</v>
      </c>
      <c r="B100" s="38">
        <f t="shared" ref="B100:K100" si="64">B62+B19</f>
        <v>-83000</v>
      </c>
      <c r="C100" s="38">
        <f t="shared" si="64"/>
        <v>-94000</v>
      </c>
      <c r="D100" s="38">
        <f t="shared" si="64"/>
        <v>-119000</v>
      </c>
      <c r="E100" s="38">
        <f t="shared" si="64"/>
        <v>-93000</v>
      </c>
      <c r="F100" s="38">
        <f t="shared" si="64"/>
        <v>-95000</v>
      </c>
      <c r="G100" s="38">
        <f t="shared" si="64"/>
        <v>-100000</v>
      </c>
      <c r="H100" s="38">
        <f t="shared" si="64"/>
        <v>-88000</v>
      </c>
      <c r="I100" s="38">
        <f t="shared" si="64"/>
        <v>0</v>
      </c>
      <c r="J100" s="38">
        <f t="shared" si="64"/>
        <v>0</v>
      </c>
      <c r="K100" s="38">
        <f t="shared" si="64"/>
        <v>0</v>
      </c>
    </row>
    <row r="101" spans="1:11" x14ac:dyDescent="0.25">
      <c r="A101" s="2" t="s">
        <v>252</v>
      </c>
      <c r="B101" s="38">
        <f t="shared" ref="B101:K101" si="65">B63</f>
        <v>-1026000</v>
      </c>
      <c r="C101" s="38">
        <f t="shared" si="65"/>
        <v>-233000</v>
      </c>
      <c r="D101" s="38">
        <f t="shared" si="65"/>
        <v>-434000</v>
      </c>
      <c r="E101" s="38">
        <f t="shared" si="65"/>
        <v>-862000</v>
      </c>
      <c r="F101" s="38">
        <f t="shared" si="65"/>
        <v>-651000</v>
      </c>
      <c r="G101" s="38">
        <f t="shared" si="65"/>
        <v>-422000</v>
      </c>
      <c r="H101" s="38">
        <f t="shared" si="65"/>
        <v>-284000</v>
      </c>
      <c r="I101" s="38">
        <f t="shared" si="65"/>
        <v>-224000</v>
      </c>
      <c r="J101" s="38">
        <f t="shared" si="65"/>
        <v>0</v>
      </c>
      <c r="K101" s="38">
        <f t="shared" si="65"/>
        <v>-97000</v>
      </c>
    </row>
    <row r="102" spans="1:11" x14ac:dyDescent="0.25">
      <c r="A102" s="2" t="s">
        <v>255</v>
      </c>
      <c r="B102" s="38">
        <f t="shared" ref="B102:K102" si="66">B47</f>
        <v>0</v>
      </c>
      <c r="C102" s="38">
        <f t="shared" si="66"/>
        <v>0</v>
      </c>
      <c r="D102" s="38">
        <f t="shared" si="66"/>
        <v>0</v>
      </c>
      <c r="E102" s="38">
        <f t="shared" si="66"/>
        <v>0</v>
      </c>
      <c r="F102" s="38">
        <f t="shared" si="66"/>
        <v>0</v>
      </c>
      <c r="G102" s="38">
        <f t="shared" si="66"/>
        <v>743000</v>
      </c>
      <c r="H102" s="38">
        <f t="shared" si="66"/>
        <v>-112000</v>
      </c>
      <c r="I102" s="38">
        <f t="shared" si="66"/>
        <v>-96000</v>
      </c>
      <c r="J102" s="38">
        <f t="shared" si="66"/>
        <v>-537000</v>
      </c>
      <c r="K102" s="38">
        <f t="shared" si="66"/>
        <v>0</v>
      </c>
    </row>
    <row r="103" spans="1:11" x14ac:dyDescent="0.25">
      <c r="A103" s="2" t="s">
        <v>86</v>
      </c>
      <c r="B103" s="23">
        <f>SUM(B93:B102)</f>
        <v>-102549000</v>
      </c>
      <c r="C103" s="23">
        <f t="shared" ref="C103" si="67">SUM(C93:C102)</f>
        <v>153050000</v>
      </c>
      <c r="D103" s="23">
        <f t="shared" ref="D103" si="68">SUM(D93:D102)</f>
        <v>4226000</v>
      </c>
      <c r="E103" s="23">
        <f t="shared" ref="E103" si="69">SUM(E93:E102)</f>
        <v>-31476000</v>
      </c>
      <c r="F103" s="23">
        <f t="shared" ref="F103" si="70">SUM(F93:F102)</f>
        <v>-11339000</v>
      </c>
      <c r="G103" s="23">
        <f t="shared" ref="G103" si="71">SUM(G93:G102)</f>
        <v>-8068000</v>
      </c>
      <c r="H103" s="23">
        <f t="shared" ref="H103" si="72">SUM(H93:H102)</f>
        <v>-2978000</v>
      </c>
      <c r="I103" s="23">
        <f t="shared" ref="I103" si="73">SUM(I93:I102)</f>
        <v>-310000</v>
      </c>
      <c r="J103" s="23">
        <f t="shared" ref="J103" si="74">SUM(J93:J102)</f>
        <v>141000</v>
      </c>
      <c r="K103" s="23">
        <f t="shared" ref="K103" si="75">SUM(K93:K102)</f>
        <v>4569000</v>
      </c>
    </row>
    <row r="104" spans="1:11" x14ac:dyDescent="0.25">
      <c r="A104" s="2" t="s">
        <v>87</v>
      </c>
      <c r="B104" s="16">
        <f t="shared" ref="B104:K104" si="76">B21+B49+B67</f>
        <v>26925000</v>
      </c>
      <c r="C104" s="16">
        <f t="shared" si="76"/>
        <v>-40150000</v>
      </c>
      <c r="D104" s="16">
        <f t="shared" si="76"/>
        <v>-185000</v>
      </c>
      <c r="E104" s="16">
        <f t="shared" si="76"/>
        <v>6260000</v>
      </c>
      <c r="F104" s="16">
        <f t="shared" si="76"/>
        <v>19540000</v>
      </c>
      <c r="G104" s="16">
        <f t="shared" si="76"/>
        <v>7150000</v>
      </c>
      <c r="H104" s="16">
        <f t="shared" si="76"/>
        <v>1935000</v>
      </c>
      <c r="I104" s="16">
        <f t="shared" si="76"/>
        <v>1120000</v>
      </c>
      <c r="J104" s="16">
        <f t="shared" si="76"/>
        <v>490000</v>
      </c>
      <c r="K104" s="16">
        <f t="shared" si="76"/>
        <v>-790000</v>
      </c>
    </row>
    <row r="105" spans="1:11" ht="20" thickBot="1" x14ac:dyDescent="0.3">
      <c r="A105" s="4" t="s">
        <v>88</v>
      </c>
      <c r="B105" s="24">
        <f t="shared" ref="B105:C105" si="77">SUM(B103:B104)</f>
        <v>-75624000</v>
      </c>
      <c r="C105" s="24">
        <f t="shared" si="77"/>
        <v>112900000</v>
      </c>
      <c r="D105" s="24">
        <f t="shared" ref="D105:K105" si="78">SUM(D103:D104)</f>
        <v>4041000</v>
      </c>
      <c r="E105" s="24">
        <f t="shared" si="78"/>
        <v>-25216000</v>
      </c>
      <c r="F105" s="24">
        <f t="shared" si="78"/>
        <v>8201000</v>
      </c>
      <c r="G105" s="24">
        <f t="shared" si="78"/>
        <v>-918000</v>
      </c>
      <c r="H105" s="24">
        <f t="shared" si="78"/>
        <v>-1043000</v>
      </c>
      <c r="I105" s="24">
        <f t="shared" si="78"/>
        <v>810000</v>
      </c>
      <c r="J105" s="24">
        <f t="shared" si="78"/>
        <v>631000</v>
      </c>
      <c r="K105" s="24">
        <f t="shared" si="78"/>
        <v>3779000</v>
      </c>
    </row>
    <row r="106" spans="1:11" ht="20" thickTop="1" x14ac:dyDescent="0.25">
      <c r="A106" s="4"/>
      <c r="B106" s="43"/>
      <c r="C106" s="43"/>
      <c r="D106" s="43"/>
      <c r="E106" s="43"/>
      <c r="F106" s="43"/>
      <c r="G106" s="43"/>
      <c r="H106" s="43"/>
      <c r="I106" s="43"/>
      <c r="J106" s="43"/>
      <c r="K106" s="43"/>
    </row>
    <row r="107" spans="1:11" x14ac:dyDescent="0.25">
      <c r="A107" s="2" t="s">
        <v>47</v>
      </c>
      <c r="B107" s="38">
        <f t="shared" ref="B107:K107" si="79">B24+B52+B70</f>
        <v>319111000</v>
      </c>
      <c r="C107" s="38">
        <f t="shared" si="79"/>
        <v>390577000</v>
      </c>
      <c r="D107" s="38">
        <f t="shared" si="79"/>
        <v>238575000</v>
      </c>
      <c r="E107" s="38">
        <f t="shared" si="79"/>
        <v>237376000</v>
      </c>
      <c r="F107" s="38">
        <f t="shared" si="79"/>
        <v>263998000</v>
      </c>
      <c r="G107" s="38">
        <f t="shared" si="79"/>
        <v>280708000</v>
      </c>
      <c r="H107" s="38">
        <f t="shared" si="79"/>
        <v>225446000</v>
      </c>
      <c r="I107" s="38">
        <f t="shared" si="79"/>
        <v>228196000</v>
      </c>
      <c r="J107" s="38">
        <f t="shared" si="79"/>
        <v>243877000</v>
      </c>
      <c r="K107" s="38">
        <f t="shared" si="79"/>
        <v>203063000</v>
      </c>
    </row>
    <row r="108" spans="1:11" x14ac:dyDescent="0.25">
      <c r="A108" s="2" t="s">
        <v>90</v>
      </c>
      <c r="B108" s="38">
        <f t="shared" ref="B108:K108" si="80">B25+B53+B71</f>
        <v>36000</v>
      </c>
      <c r="C108" s="38">
        <f t="shared" si="80"/>
        <v>29000</v>
      </c>
      <c r="D108" s="38">
        <f t="shared" si="80"/>
        <v>184000</v>
      </c>
      <c r="E108" s="38">
        <f t="shared" si="80"/>
        <v>165000</v>
      </c>
      <c r="F108" s="38">
        <f t="shared" si="80"/>
        <v>212000</v>
      </c>
      <c r="G108" s="38">
        <f t="shared" si="80"/>
        <v>253000</v>
      </c>
      <c r="H108" s="38">
        <f t="shared" si="80"/>
        <v>3779000</v>
      </c>
      <c r="I108" s="38">
        <f t="shared" si="80"/>
        <v>565000</v>
      </c>
      <c r="J108" s="38">
        <f t="shared" si="80"/>
        <v>435000</v>
      </c>
      <c r="K108" s="38">
        <f t="shared" si="80"/>
        <v>280000</v>
      </c>
    </row>
    <row r="109" spans="1:11" x14ac:dyDescent="0.25">
      <c r="A109" s="2" t="s">
        <v>138</v>
      </c>
      <c r="B109" s="38">
        <f t="shared" ref="B109:K109" si="81">B26+B54+B72</f>
        <v>0</v>
      </c>
      <c r="C109" s="38">
        <f t="shared" si="81"/>
        <v>0</v>
      </c>
      <c r="D109" s="38">
        <f t="shared" si="81"/>
        <v>0</v>
      </c>
      <c r="E109" s="38">
        <f t="shared" si="81"/>
        <v>0</v>
      </c>
      <c r="F109" s="38">
        <f t="shared" si="81"/>
        <v>3058000</v>
      </c>
      <c r="G109" s="38">
        <f t="shared" si="81"/>
        <v>4895000</v>
      </c>
      <c r="H109" s="38">
        <f t="shared" si="81"/>
        <v>5037000</v>
      </c>
      <c r="I109" s="38">
        <f t="shared" si="81"/>
        <v>4907000</v>
      </c>
      <c r="J109" s="38">
        <f t="shared" si="81"/>
        <v>4866000</v>
      </c>
      <c r="K109" s="38">
        <f t="shared" si="81"/>
        <v>1865000</v>
      </c>
    </row>
    <row r="110" spans="1:11" x14ac:dyDescent="0.25">
      <c r="B110" s="38"/>
      <c r="C110" s="38"/>
      <c r="D110" s="38"/>
      <c r="E110" s="38"/>
      <c r="F110" s="38"/>
      <c r="G110" s="38"/>
      <c r="H110" s="38"/>
      <c r="I110" s="38"/>
      <c r="J110" s="38"/>
      <c r="K110" s="38"/>
    </row>
    <row r="111" spans="1:11" x14ac:dyDescent="0.25">
      <c r="B111" s="37"/>
      <c r="C111" s="37"/>
      <c r="D111" s="37"/>
      <c r="E111" s="37"/>
      <c r="F111" s="37"/>
      <c r="G111" s="37"/>
      <c r="H111" s="37"/>
      <c r="I111" s="37"/>
      <c r="J111" s="37"/>
      <c r="K111" s="37"/>
    </row>
    <row r="112" spans="1:11" x14ac:dyDescent="0.25">
      <c r="B112" s="37"/>
      <c r="C112" s="37"/>
      <c r="D112" s="37"/>
      <c r="E112" s="37"/>
      <c r="F112" s="37"/>
      <c r="G112" s="37"/>
      <c r="H112" s="37"/>
      <c r="I112" s="37"/>
      <c r="J112" s="37"/>
      <c r="K112" s="37"/>
    </row>
    <row r="113" spans="1:11" x14ac:dyDescent="0.25">
      <c r="A113" s="5"/>
      <c r="B113" s="37"/>
      <c r="C113" s="37"/>
      <c r="D113" s="37"/>
      <c r="E113" s="37"/>
      <c r="F113" s="37"/>
      <c r="G113" s="37"/>
      <c r="H113" s="37"/>
      <c r="I113" s="37"/>
      <c r="J113" s="37"/>
      <c r="K113" s="37"/>
    </row>
    <row r="114" spans="1:11" x14ac:dyDescent="0.25">
      <c r="A114" s="5"/>
      <c r="B114" s="37"/>
      <c r="C114" s="37"/>
      <c r="D114" s="37"/>
      <c r="E114" s="37"/>
      <c r="F114" s="37"/>
      <c r="G114" s="37"/>
      <c r="H114" s="37"/>
      <c r="I114" s="37"/>
      <c r="J114" s="37"/>
      <c r="K114" s="37"/>
    </row>
    <row r="115" spans="1:11" x14ac:dyDescent="0.25">
      <c r="A115" s="5"/>
      <c r="B115" s="37"/>
      <c r="C115" s="37"/>
      <c r="D115" s="37"/>
      <c r="E115" s="37"/>
      <c r="F115" s="37"/>
      <c r="G115" s="37"/>
      <c r="H115" s="37"/>
      <c r="I115" s="37"/>
      <c r="J115" s="37"/>
      <c r="K115" s="37"/>
    </row>
    <row r="116" spans="1:11" x14ac:dyDescent="0.25">
      <c r="A116" s="5"/>
      <c r="B116" s="37"/>
      <c r="C116" s="37"/>
      <c r="D116" s="37"/>
      <c r="E116" s="37"/>
      <c r="F116" s="37"/>
      <c r="G116" s="37"/>
      <c r="H116" s="37"/>
      <c r="I116" s="37"/>
      <c r="J116" s="37"/>
      <c r="K116" s="37"/>
    </row>
    <row r="117" spans="1:11" x14ac:dyDescent="0.25">
      <c r="A117" s="5"/>
      <c r="B117" s="37"/>
      <c r="C117" s="37"/>
      <c r="D117" s="37"/>
      <c r="E117" s="37"/>
      <c r="F117" s="37"/>
      <c r="G117" s="37"/>
      <c r="H117" s="37"/>
      <c r="I117" s="37"/>
      <c r="J117" s="37"/>
      <c r="K117" s="37"/>
    </row>
    <row r="118" spans="1:11" x14ac:dyDescent="0.25">
      <c r="A118" s="5"/>
      <c r="B118" s="37"/>
      <c r="C118" s="5"/>
      <c r="D118" s="5"/>
      <c r="E118" s="5"/>
      <c r="F118" s="5"/>
      <c r="G118" s="5"/>
      <c r="H118" s="5"/>
      <c r="I118" s="5"/>
      <c r="J118" s="5"/>
      <c r="K118" s="5"/>
    </row>
    <row r="119" spans="1:11" x14ac:dyDescent="0.25">
      <c r="A119" s="5"/>
      <c r="B119" s="5"/>
      <c r="C119" s="5"/>
      <c r="D119" s="5"/>
      <c r="E119" s="5"/>
      <c r="F119" s="5"/>
      <c r="G119" s="5"/>
      <c r="H119" s="5"/>
      <c r="I119" s="5"/>
      <c r="J119" s="5"/>
      <c r="K119" s="5"/>
    </row>
    <row r="120" spans="1:11" x14ac:dyDescent="0.25">
      <c r="A120" s="5"/>
      <c r="B120" s="5"/>
      <c r="C120" s="5"/>
      <c r="D120" s="5"/>
      <c r="E120" s="5"/>
      <c r="F120" s="5"/>
      <c r="G120" s="5"/>
      <c r="H120" s="5"/>
      <c r="I120" s="5"/>
      <c r="J120" s="5"/>
      <c r="K120" s="5"/>
    </row>
    <row r="121" spans="1:11" x14ac:dyDescent="0.25">
      <c r="A121" s="5"/>
      <c r="B121" s="5"/>
      <c r="C121" s="5"/>
      <c r="D121" s="5"/>
      <c r="E121" s="5"/>
      <c r="F121" s="5"/>
      <c r="G121" s="5"/>
      <c r="H121" s="5"/>
      <c r="I121" s="5"/>
      <c r="J121" s="5"/>
      <c r="K121" s="5"/>
    </row>
    <row r="122" spans="1:11" x14ac:dyDescent="0.25">
      <c r="C122" s="5"/>
      <c r="D122" s="5"/>
      <c r="E122" s="5"/>
    </row>
    <row r="123" spans="1:11" x14ac:dyDescent="0.25">
      <c r="C123" s="5"/>
      <c r="D123" s="5"/>
      <c r="E123" s="5"/>
    </row>
    <row r="124" spans="1:11" x14ac:dyDescent="0.25">
      <c r="C124" s="5"/>
      <c r="D124" s="5"/>
      <c r="E124" s="5"/>
    </row>
    <row r="125" spans="1:11" x14ac:dyDescent="0.25">
      <c r="C125" s="5"/>
      <c r="D125" s="5"/>
      <c r="E125" s="5"/>
    </row>
    <row r="126" spans="1:11" x14ac:dyDescent="0.25">
      <c r="C126" s="5"/>
      <c r="D126" s="5"/>
      <c r="E126" s="5"/>
    </row>
    <row r="127" spans="1:11" x14ac:dyDescent="0.25">
      <c r="C127" s="5"/>
      <c r="D127" s="5"/>
      <c r="E127" s="5"/>
    </row>
    <row r="128" spans="1:11" x14ac:dyDescent="0.25">
      <c r="C128" s="5"/>
      <c r="D128" s="5"/>
      <c r="E128" s="5"/>
    </row>
    <row r="129" spans="3:5" x14ac:dyDescent="0.25">
      <c r="C129" s="5"/>
      <c r="D129" s="5"/>
      <c r="E129" s="5"/>
    </row>
  </sheetData>
  <mergeCells count="11">
    <mergeCell ref="K87:K91"/>
    <mergeCell ref="A4:A5"/>
    <mergeCell ref="A76:A77"/>
    <mergeCell ref="A31:A32"/>
    <mergeCell ref="A56:A57"/>
    <mergeCell ref="B4:K4"/>
    <mergeCell ref="B31:K31"/>
    <mergeCell ref="B76:K76"/>
    <mergeCell ref="K12:K15"/>
    <mergeCell ref="K39:K43"/>
    <mergeCell ref="B56:K56"/>
  </mergeCells>
  <pageMargins left="0.7" right="0.7" top="0.75" bottom="0.75" header="0.3" footer="0.3"/>
  <pageSetup orientation="portrait" horizontalDpi="0" verticalDpi="0" r:id="rId1"/>
  <ignoredErrors>
    <ignoredError sqref="B66:K66" formulaRange="1"/>
    <ignoredError sqref="C95"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T177"/>
  <sheetViews>
    <sheetView zoomScaleNormal="100" workbookViewId="0"/>
  </sheetViews>
  <sheetFormatPr baseColWidth="10" defaultColWidth="8.83203125" defaultRowHeight="19" x14ac:dyDescent="0.25"/>
  <cols>
    <col min="1" max="1" width="54.1640625" style="2" bestFit="1" customWidth="1"/>
    <col min="2" max="2" width="14" style="2" customWidth="1"/>
    <col min="3" max="4" width="14" style="2" bestFit="1" customWidth="1"/>
    <col min="5" max="14" width="13.1640625" style="2" bestFit="1" customWidth="1"/>
    <col min="15" max="15" width="13.83203125" style="2" bestFit="1" customWidth="1"/>
    <col min="16" max="17" width="13.1640625" style="2" bestFit="1" customWidth="1"/>
    <col min="18" max="19" width="9" style="2" bestFit="1" customWidth="1"/>
    <col min="20" max="16384" width="8.83203125" style="2"/>
  </cols>
  <sheetData>
    <row r="1" spans="1:17" ht="24" x14ac:dyDescent="0.3">
      <c r="A1" s="12" t="s">
        <v>259</v>
      </c>
      <c r="B1" s="4"/>
    </row>
    <row r="2" spans="1:17" x14ac:dyDescent="0.25">
      <c r="A2" s="3" t="s">
        <v>261</v>
      </c>
      <c r="B2" s="3"/>
    </row>
    <row r="3" spans="1:17" x14ac:dyDescent="0.25">
      <c r="A3" s="89" t="s">
        <v>84</v>
      </c>
      <c r="B3" s="87" t="s">
        <v>5</v>
      </c>
      <c r="C3" s="87"/>
      <c r="D3" s="87"/>
      <c r="E3" s="87"/>
      <c r="F3" s="87"/>
      <c r="G3" s="87"/>
      <c r="H3" s="87"/>
      <c r="I3" s="87"/>
      <c r="J3" s="87"/>
      <c r="K3" s="87"/>
      <c r="L3" s="87"/>
      <c r="M3" s="87"/>
      <c r="N3" s="87"/>
      <c r="O3" s="87"/>
      <c r="P3" s="87"/>
      <c r="Q3" s="87"/>
    </row>
    <row r="4" spans="1:17" x14ac:dyDescent="0.25">
      <c r="A4" s="89"/>
      <c r="B4" s="17">
        <v>41912</v>
      </c>
      <c r="C4" s="17">
        <v>41547</v>
      </c>
      <c r="D4" s="17">
        <v>41182</v>
      </c>
      <c r="E4" s="17">
        <v>40816</v>
      </c>
      <c r="F4" s="17">
        <v>40451</v>
      </c>
      <c r="G4" s="18">
        <v>40086</v>
      </c>
      <c r="H4" s="17">
        <v>39721</v>
      </c>
      <c r="I4" s="17">
        <v>39355</v>
      </c>
      <c r="J4" s="17">
        <v>38990</v>
      </c>
      <c r="K4" s="17">
        <v>38625</v>
      </c>
      <c r="L4" s="17">
        <v>38260</v>
      </c>
      <c r="M4" s="17">
        <v>37894</v>
      </c>
      <c r="N4" s="17">
        <v>37529</v>
      </c>
      <c r="O4" s="17">
        <v>37164</v>
      </c>
      <c r="P4" s="17">
        <v>36799</v>
      </c>
      <c r="Q4" s="17">
        <v>36433</v>
      </c>
    </row>
    <row r="5" spans="1:17" x14ac:dyDescent="0.25">
      <c r="A5" s="4" t="s">
        <v>85</v>
      </c>
      <c r="B5" s="16"/>
      <c r="C5" s="16"/>
      <c r="D5" s="16"/>
      <c r="E5" s="16"/>
      <c r="F5" s="16"/>
      <c r="G5" s="16"/>
      <c r="H5" s="16"/>
      <c r="I5" s="16"/>
      <c r="J5" s="16"/>
      <c r="K5" s="5"/>
      <c r="L5" s="5"/>
      <c r="M5" s="5"/>
      <c r="N5" s="5"/>
      <c r="O5" s="5"/>
      <c r="P5" s="5"/>
      <c r="Q5" s="5"/>
    </row>
    <row r="6" spans="1:17" x14ac:dyDescent="0.25">
      <c r="A6" s="2" t="s">
        <v>262</v>
      </c>
      <c r="B6" s="16">
        <v>11435000</v>
      </c>
      <c r="C6" s="16">
        <v>14472000</v>
      </c>
      <c r="D6" s="16">
        <v>19221000</v>
      </c>
      <c r="E6" s="16">
        <v>21337000</v>
      </c>
      <c r="F6" s="16">
        <v>23185000</v>
      </c>
      <c r="G6" s="16">
        <v>23586000</v>
      </c>
      <c r="H6" s="16">
        <v>23771000</v>
      </c>
      <c r="I6" s="16">
        <v>19004000</v>
      </c>
      <c r="J6" s="16">
        <v>17107000</v>
      </c>
      <c r="K6" s="16">
        <v>16475000</v>
      </c>
      <c r="L6" s="16">
        <v>16049000</v>
      </c>
      <c r="M6" s="16">
        <v>16969000</v>
      </c>
      <c r="N6" s="16">
        <v>17359000</v>
      </c>
      <c r="O6" s="16">
        <v>18868000</v>
      </c>
      <c r="P6" s="16">
        <v>19992000</v>
      </c>
      <c r="Q6" s="16">
        <v>20267000</v>
      </c>
    </row>
    <row r="7" spans="1:17" x14ac:dyDescent="0.25">
      <c r="A7" s="2" t="s">
        <v>130</v>
      </c>
      <c r="B7" s="16">
        <v>6038000</v>
      </c>
      <c r="C7" s="16">
        <v>6346000</v>
      </c>
      <c r="D7" s="16">
        <v>6530000</v>
      </c>
      <c r="E7" s="16">
        <v>6767000</v>
      </c>
      <c r="F7" s="16">
        <v>7071000</v>
      </c>
      <c r="G7" s="16">
        <v>7831000</v>
      </c>
      <c r="H7" s="16">
        <v>8538000</v>
      </c>
      <c r="I7" s="16">
        <v>8910000</v>
      </c>
      <c r="J7" s="16">
        <v>9142000</v>
      </c>
      <c r="K7" s="16">
        <v>9588000</v>
      </c>
      <c r="L7" s="16">
        <v>10149000</v>
      </c>
      <c r="M7" s="16">
        <v>10375000</v>
      </c>
      <c r="N7" s="16">
        <v>11044000</v>
      </c>
      <c r="O7" s="16">
        <v>11346000</v>
      </c>
      <c r="P7" s="16">
        <v>11651000</v>
      </c>
      <c r="Q7" s="16">
        <v>11675000</v>
      </c>
    </row>
    <row r="8" spans="1:17" x14ac:dyDescent="0.25">
      <c r="A8" s="2" t="s">
        <v>131</v>
      </c>
      <c r="B8" s="16">
        <v>2800000</v>
      </c>
      <c r="C8" s="16">
        <v>3012000</v>
      </c>
      <c r="D8" s="16">
        <v>3205000</v>
      </c>
      <c r="E8" s="16">
        <v>3428000</v>
      </c>
      <c r="F8" s="16">
        <v>3987000</v>
      </c>
      <c r="G8" s="16">
        <v>4064000</v>
      </c>
      <c r="H8" s="16">
        <v>3519000</v>
      </c>
      <c r="I8" s="16">
        <v>3279000</v>
      </c>
      <c r="J8" s="16">
        <v>2996000</v>
      </c>
      <c r="K8" s="16">
        <v>2976000</v>
      </c>
      <c r="L8" s="16">
        <v>3002000</v>
      </c>
      <c r="M8" s="16">
        <v>2906000</v>
      </c>
      <c r="N8" s="16">
        <v>3137000</v>
      </c>
      <c r="O8" s="16">
        <v>2955000</v>
      </c>
      <c r="P8" s="16">
        <v>3373000</v>
      </c>
      <c r="Q8" s="16">
        <v>3180000</v>
      </c>
    </row>
    <row r="9" spans="1:17" x14ac:dyDescent="0.25">
      <c r="A9" s="2" t="s">
        <v>265</v>
      </c>
      <c r="B9" s="16">
        <v>0</v>
      </c>
      <c r="C9" s="16">
        <v>0</v>
      </c>
      <c r="D9" s="16">
        <v>0</v>
      </c>
      <c r="E9" s="16">
        <v>0</v>
      </c>
      <c r="F9" s="16">
        <v>0</v>
      </c>
      <c r="G9" s="16">
        <v>0</v>
      </c>
      <c r="H9" s="16">
        <v>0</v>
      </c>
      <c r="I9" s="16">
        <v>0</v>
      </c>
      <c r="J9" s="16">
        <v>0</v>
      </c>
      <c r="K9" s="16">
        <v>0</v>
      </c>
      <c r="L9" s="16">
        <v>0</v>
      </c>
      <c r="M9" s="16">
        <v>0</v>
      </c>
      <c r="N9" s="16">
        <v>274000</v>
      </c>
      <c r="O9" s="16">
        <v>0</v>
      </c>
      <c r="P9" s="16">
        <v>0</v>
      </c>
      <c r="Q9" s="16">
        <v>0</v>
      </c>
    </row>
    <row r="10" spans="1:17" x14ac:dyDescent="0.25">
      <c r="A10" s="4" t="s">
        <v>263</v>
      </c>
      <c r="B10" s="20">
        <f>SUM(B6:B9)</f>
        <v>20273000</v>
      </c>
      <c r="C10" s="20">
        <f t="shared" ref="C10:Q10" si="0">SUM(C6:C9)</f>
        <v>23830000</v>
      </c>
      <c r="D10" s="20">
        <f t="shared" si="0"/>
        <v>28956000</v>
      </c>
      <c r="E10" s="20">
        <f t="shared" si="0"/>
        <v>31532000</v>
      </c>
      <c r="F10" s="20">
        <f t="shared" si="0"/>
        <v>34243000</v>
      </c>
      <c r="G10" s="20">
        <f t="shared" si="0"/>
        <v>35481000</v>
      </c>
      <c r="H10" s="20">
        <f t="shared" si="0"/>
        <v>35828000</v>
      </c>
      <c r="I10" s="20">
        <f t="shared" si="0"/>
        <v>31193000</v>
      </c>
      <c r="J10" s="20">
        <f t="shared" si="0"/>
        <v>29245000</v>
      </c>
      <c r="K10" s="20">
        <f t="shared" si="0"/>
        <v>29039000</v>
      </c>
      <c r="L10" s="20">
        <f t="shared" si="0"/>
        <v>29200000</v>
      </c>
      <c r="M10" s="20">
        <f t="shared" si="0"/>
        <v>30250000</v>
      </c>
      <c r="N10" s="20">
        <f t="shared" si="0"/>
        <v>31814000</v>
      </c>
      <c r="O10" s="20">
        <f t="shared" si="0"/>
        <v>33169000</v>
      </c>
      <c r="P10" s="20">
        <f t="shared" si="0"/>
        <v>35016000</v>
      </c>
      <c r="Q10" s="20">
        <f t="shared" si="0"/>
        <v>35122000</v>
      </c>
    </row>
    <row r="11" spans="1:17" x14ac:dyDescent="0.25">
      <c r="A11" s="2" t="s">
        <v>86</v>
      </c>
      <c r="B11" s="16">
        <v>5890000</v>
      </c>
      <c r="C11" s="16">
        <v>8707000</v>
      </c>
      <c r="D11" s="16">
        <v>10089000</v>
      </c>
      <c r="E11" s="16">
        <v>13622000</v>
      </c>
      <c r="F11" s="16">
        <v>13204000</v>
      </c>
      <c r="G11" s="16">
        <v>12931000</v>
      </c>
      <c r="H11" s="16">
        <v>11532000</v>
      </c>
      <c r="I11" s="16">
        <v>7132000</v>
      </c>
      <c r="J11" s="16">
        <v>5823000</v>
      </c>
      <c r="K11" s="5">
        <v>4727000</v>
      </c>
      <c r="L11" s="5">
        <v>4285000</v>
      </c>
      <c r="M11" s="5">
        <v>4599000</v>
      </c>
      <c r="N11" s="5">
        <v>5072000</v>
      </c>
      <c r="O11" s="5">
        <v>3616000</v>
      </c>
      <c r="P11" s="5">
        <v>5663000</v>
      </c>
      <c r="Q11" s="5">
        <v>4864000</v>
      </c>
    </row>
    <row r="12" spans="1:17" x14ac:dyDescent="0.25">
      <c r="A12" s="2" t="s">
        <v>87</v>
      </c>
      <c r="B12" s="16">
        <v>-1860000</v>
      </c>
      <c r="C12" s="16">
        <v>-3053000</v>
      </c>
      <c r="D12" s="16">
        <v>-3340000</v>
      </c>
      <c r="E12" s="16">
        <v>-4735000</v>
      </c>
      <c r="F12" s="16">
        <v>-4950000</v>
      </c>
      <c r="G12" s="16">
        <v>-4917000</v>
      </c>
      <c r="H12" s="16">
        <v>-4455000</v>
      </c>
      <c r="I12" s="16">
        <v>-3440000</v>
      </c>
      <c r="J12" s="16">
        <v>-2435000</v>
      </c>
      <c r="K12" s="5">
        <v>-605000</v>
      </c>
      <c r="L12" s="5">
        <v>-1850000</v>
      </c>
      <c r="M12" s="5">
        <v>-1800000</v>
      </c>
      <c r="N12" s="5">
        <v>-2000000</v>
      </c>
      <c r="O12" s="5">
        <v>-1390000</v>
      </c>
      <c r="P12" s="5">
        <v>-1930000</v>
      </c>
      <c r="Q12" s="5">
        <v>-1945000</v>
      </c>
    </row>
    <row r="13" spans="1:17" ht="20" thickBot="1" x14ac:dyDescent="0.3">
      <c r="A13" s="4" t="s">
        <v>88</v>
      </c>
      <c r="B13" s="24">
        <f>SUM(B11:B12)</f>
        <v>4030000</v>
      </c>
      <c r="C13" s="24">
        <f>SUM(C11:C12)</f>
        <v>5654000</v>
      </c>
      <c r="D13" s="24">
        <f>SUM(D11:D12)</f>
        <v>6749000</v>
      </c>
      <c r="E13" s="24">
        <f>SUM(E11:E12)</f>
        <v>8887000</v>
      </c>
      <c r="F13" s="24">
        <f t="shared" ref="F13:Q13" si="1">SUM(F11:F12)</f>
        <v>8254000</v>
      </c>
      <c r="G13" s="24">
        <f t="shared" si="1"/>
        <v>8014000</v>
      </c>
      <c r="H13" s="24">
        <f t="shared" si="1"/>
        <v>7077000</v>
      </c>
      <c r="I13" s="24">
        <f t="shared" si="1"/>
        <v>3692000</v>
      </c>
      <c r="J13" s="24">
        <f t="shared" si="1"/>
        <v>3388000</v>
      </c>
      <c r="K13" s="25">
        <f t="shared" si="1"/>
        <v>4122000</v>
      </c>
      <c r="L13" s="25">
        <f t="shared" si="1"/>
        <v>2435000</v>
      </c>
      <c r="M13" s="25">
        <f t="shared" si="1"/>
        <v>2799000</v>
      </c>
      <c r="N13" s="25">
        <f t="shared" si="1"/>
        <v>3072000</v>
      </c>
      <c r="O13" s="25">
        <f t="shared" si="1"/>
        <v>2226000</v>
      </c>
      <c r="P13" s="25">
        <f t="shared" si="1"/>
        <v>3733000</v>
      </c>
      <c r="Q13" s="25">
        <f t="shared" si="1"/>
        <v>2919000</v>
      </c>
    </row>
    <row r="14" spans="1:17" ht="20" thickTop="1" x14ac:dyDescent="0.25">
      <c r="A14" s="4"/>
      <c r="B14" s="4"/>
      <c r="C14" s="4"/>
      <c r="D14" s="4"/>
      <c r="E14" s="9"/>
      <c r="F14" s="9"/>
      <c r="G14" s="9"/>
      <c r="H14" s="9"/>
      <c r="I14" s="9"/>
      <c r="J14" s="9"/>
      <c r="K14" s="39"/>
      <c r="L14" s="39"/>
      <c r="M14" s="39"/>
      <c r="N14" s="39"/>
      <c r="O14" s="39"/>
      <c r="P14" s="39"/>
      <c r="Q14" s="39"/>
    </row>
    <row r="15" spans="1:17" x14ac:dyDescent="0.25">
      <c r="A15" s="2" t="s">
        <v>47</v>
      </c>
      <c r="B15" s="38">
        <v>191904000</v>
      </c>
      <c r="C15" s="38">
        <v>155452000</v>
      </c>
      <c r="D15" s="38">
        <v>119833000</v>
      </c>
      <c r="E15" s="38">
        <v>89797000</v>
      </c>
      <c r="F15" s="38">
        <v>88135000</v>
      </c>
      <c r="G15" s="38">
        <v>82981000</v>
      </c>
      <c r="H15" s="38">
        <v>44550000</v>
      </c>
      <c r="I15" s="38">
        <v>38579000</v>
      </c>
      <c r="J15" s="38">
        <v>33252000</v>
      </c>
      <c r="K15" s="37">
        <v>30694000</v>
      </c>
      <c r="L15" s="37">
        <v>27170000</v>
      </c>
      <c r="M15" s="37">
        <v>21001000</v>
      </c>
      <c r="N15" s="37">
        <v>19131000</v>
      </c>
      <c r="O15" s="37">
        <v>18423000</v>
      </c>
      <c r="P15" s="37">
        <v>19104000</v>
      </c>
      <c r="Q15" s="37">
        <v>23771000</v>
      </c>
    </row>
    <row r="16" spans="1:17" x14ac:dyDescent="0.25">
      <c r="A16" s="2" t="s">
        <v>90</v>
      </c>
      <c r="B16" s="38">
        <v>110000</v>
      </c>
      <c r="C16" s="38">
        <v>96000</v>
      </c>
      <c r="D16" s="38">
        <v>320000</v>
      </c>
      <c r="E16" s="38">
        <v>105000</v>
      </c>
      <c r="F16" s="38">
        <v>232000</v>
      </c>
      <c r="G16" s="38">
        <v>218000</v>
      </c>
      <c r="H16" s="38">
        <v>332000</v>
      </c>
      <c r="I16" s="38">
        <v>291000</v>
      </c>
      <c r="J16" s="38">
        <v>893000</v>
      </c>
      <c r="K16" s="37">
        <v>607000</v>
      </c>
      <c r="L16" s="37">
        <v>2810000</v>
      </c>
      <c r="M16" s="37">
        <v>3226000</v>
      </c>
      <c r="N16" s="37">
        <v>1327000</v>
      </c>
      <c r="O16" s="37">
        <v>1635000</v>
      </c>
      <c r="P16" s="37">
        <v>1647000</v>
      </c>
      <c r="Q16" s="37">
        <v>1959000</v>
      </c>
    </row>
    <row r="17" spans="1:17" x14ac:dyDescent="0.25">
      <c r="A17" s="2" t="s">
        <v>91</v>
      </c>
      <c r="B17" s="38">
        <v>0</v>
      </c>
      <c r="C17" s="38">
        <v>439000</v>
      </c>
      <c r="D17" s="38">
        <v>470000</v>
      </c>
      <c r="E17" s="38">
        <v>504000</v>
      </c>
      <c r="F17" s="38">
        <v>566000</v>
      </c>
      <c r="G17" s="38">
        <v>743000</v>
      </c>
      <c r="H17" s="38">
        <v>934000</v>
      </c>
      <c r="I17" s="38">
        <v>952000</v>
      </c>
      <c r="J17" s="38">
        <v>856000</v>
      </c>
      <c r="K17" s="37">
        <v>758000</v>
      </c>
      <c r="L17" s="37">
        <v>1097000</v>
      </c>
      <c r="M17" s="37">
        <v>1511000</v>
      </c>
      <c r="N17" s="37">
        <v>1714000</v>
      </c>
      <c r="O17" s="37">
        <v>1641000</v>
      </c>
      <c r="P17" s="37">
        <v>1355000</v>
      </c>
      <c r="Q17" s="37">
        <v>1147000</v>
      </c>
    </row>
    <row r="18" spans="1:17" x14ac:dyDescent="0.25">
      <c r="B18" s="38"/>
      <c r="C18" s="38"/>
      <c r="D18" s="38"/>
      <c r="E18" s="38"/>
      <c r="F18" s="38"/>
      <c r="G18" s="38"/>
      <c r="H18" s="38"/>
      <c r="I18" s="38"/>
      <c r="J18" s="38"/>
      <c r="K18" s="37"/>
      <c r="L18" s="37"/>
      <c r="M18" s="37"/>
      <c r="N18" s="37"/>
      <c r="O18" s="37"/>
      <c r="P18" s="37"/>
      <c r="Q18" s="37"/>
    </row>
    <row r="19" spans="1:17" x14ac:dyDescent="0.25">
      <c r="A19" s="2" t="s">
        <v>57</v>
      </c>
      <c r="B19" s="44">
        <f>-B12/B11</f>
        <v>0.31578947368421051</v>
      </c>
      <c r="C19" s="44">
        <f t="shared" ref="C19:Q19" si="2">-C12/C11</f>
        <v>0.35063741816928906</v>
      </c>
      <c r="D19" s="44">
        <f t="shared" si="2"/>
        <v>0.33105362275745864</v>
      </c>
      <c r="E19" s="44">
        <f t="shared" si="2"/>
        <v>0.34759947144325354</v>
      </c>
      <c r="F19" s="44">
        <f t="shared" si="2"/>
        <v>0.37488639806119356</v>
      </c>
      <c r="G19" s="44">
        <f t="shared" si="2"/>
        <v>0.38024901399737066</v>
      </c>
      <c r="H19" s="44">
        <f t="shared" si="2"/>
        <v>0.38631633714880331</v>
      </c>
      <c r="I19" s="44">
        <f t="shared" si="2"/>
        <v>0.48233314638250141</v>
      </c>
      <c r="J19" s="44">
        <f t="shared" si="2"/>
        <v>0.41816932852481536</v>
      </c>
      <c r="K19" s="44">
        <f t="shared" si="2"/>
        <v>0.12798815316268247</v>
      </c>
      <c r="L19" s="44">
        <f t="shared" si="2"/>
        <v>0.43173862310385064</v>
      </c>
      <c r="M19" s="44">
        <f t="shared" si="2"/>
        <v>0.39138943248532287</v>
      </c>
      <c r="N19" s="44">
        <f t="shared" si="2"/>
        <v>0.39432176656151419</v>
      </c>
      <c r="O19" s="44">
        <f t="shared" si="2"/>
        <v>0.38440265486725661</v>
      </c>
      <c r="P19" s="44">
        <f t="shared" si="2"/>
        <v>0.3408087586085114</v>
      </c>
      <c r="Q19" s="44">
        <f t="shared" si="2"/>
        <v>0.39987664473684209</v>
      </c>
    </row>
    <row r="20" spans="1:17" x14ac:dyDescent="0.25">
      <c r="B20" s="37"/>
      <c r="C20" s="37"/>
      <c r="D20" s="37"/>
      <c r="E20" s="37"/>
      <c r="F20" s="37"/>
      <c r="G20" s="37"/>
      <c r="H20" s="37"/>
      <c r="I20" s="37"/>
      <c r="J20" s="37"/>
      <c r="K20" s="37"/>
      <c r="L20" s="37"/>
      <c r="M20" s="37"/>
      <c r="N20" s="37"/>
      <c r="O20" s="37"/>
      <c r="P20" s="37"/>
      <c r="Q20" s="37"/>
    </row>
    <row r="21" spans="1:17" x14ac:dyDescent="0.25">
      <c r="A21" s="2" t="s">
        <v>92</v>
      </c>
      <c r="B21" s="44">
        <f>B11/B10</f>
        <v>0.29053420805998126</v>
      </c>
      <c r="C21" s="44">
        <f t="shared" ref="C21:Q21" si="3">C11/C10</f>
        <v>0.36537977339488042</v>
      </c>
      <c r="D21" s="44">
        <f t="shared" si="3"/>
        <v>0.34842519685039369</v>
      </c>
      <c r="E21" s="44">
        <f t="shared" si="3"/>
        <v>0.4320055816313586</v>
      </c>
      <c r="F21" s="44">
        <f t="shared" si="3"/>
        <v>0.38559705633268115</v>
      </c>
      <c r="G21" s="44">
        <f t="shared" si="3"/>
        <v>0.36444857811222908</v>
      </c>
      <c r="H21" s="44">
        <f t="shared" si="3"/>
        <v>0.32187116221949313</v>
      </c>
      <c r="I21" s="44">
        <f t="shared" si="3"/>
        <v>0.22864104125925688</v>
      </c>
      <c r="J21" s="44">
        <f t="shared" si="3"/>
        <v>0.19911095913831425</v>
      </c>
      <c r="K21" s="44">
        <f t="shared" si="3"/>
        <v>0.16278108750301318</v>
      </c>
      <c r="L21" s="44">
        <f t="shared" si="3"/>
        <v>0.14674657534246574</v>
      </c>
      <c r="M21" s="44">
        <f t="shared" si="3"/>
        <v>0.15203305785123966</v>
      </c>
      <c r="N21" s="44">
        <f t="shared" si="3"/>
        <v>0.15942666750487208</v>
      </c>
      <c r="O21" s="44">
        <f t="shared" si="3"/>
        <v>0.10901745605836775</v>
      </c>
      <c r="P21" s="44">
        <f t="shared" si="3"/>
        <v>0.16172606808316198</v>
      </c>
      <c r="Q21" s="44">
        <f t="shared" si="3"/>
        <v>0.13848869654347704</v>
      </c>
    </row>
    <row r="22" spans="1:17" x14ac:dyDescent="0.25">
      <c r="A22" s="2" t="s">
        <v>56</v>
      </c>
      <c r="B22" s="44">
        <f>B13/B10</f>
        <v>0.19878656340946085</v>
      </c>
      <c r="C22" s="44">
        <f t="shared" ref="C22:Q22" si="4">C13/C10</f>
        <v>0.23726395300041964</v>
      </c>
      <c r="D22" s="44">
        <f t="shared" si="4"/>
        <v>0.2330777731730902</v>
      </c>
      <c r="E22" s="44">
        <f t="shared" si="4"/>
        <v>0.28184066979576305</v>
      </c>
      <c r="F22" s="44">
        <f t="shared" si="4"/>
        <v>0.24104196478112314</v>
      </c>
      <c r="G22" s="44">
        <f t="shared" si="4"/>
        <v>0.22586736563231025</v>
      </c>
      <c r="H22" s="44">
        <f t="shared" si="4"/>
        <v>0.19752707379703024</v>
      </c>
      <c r="I22" s="44">
        <f t="shared" si="4"/>
        <v>0.11835988843650819</v>
      </c>
      <c r="J22" s="44">
        <f t="shared" si="4"/>
        <v>0.11584886305351343</v>
      </c>
      <c r="K22" s="44">
        <f t="shared" si="4"/>
        <v>0.14194703674368953</v>
      </c>
      <c r="L22" s="44">
        <f t="shared" si="4"/>
        <v>8.3390410958904107E-2</v>
      </c>
      <c r="M22" s="44">
        <f t="shared" si="4"/>
        <v>9.2528925619834709E-2</v>
      </c>
      <c r="N22" s="44">
        <f t="shared" si="4"/>
        <v>9.6561262337335765E-2</v>
      </c>
      <c r="O22" s="44">
        <f t="shared" si="4"/>
        <v>6.7110856522656692E-2</v>
      </c>
      <c r="P22" s="44">
        <f t="shared" si="4"/>
        <v>0.10660840758510395</v>
      </c>
      <c r="Q22" s="44">
        <f t="shared" si="4"/>
        <v>8.3110301235692727E-2</v>
      </c>
    </row>
    <row r="23" spans="1:17" x14ac:dyDescent="0.25">
      <c r="D23" s="5"/>
      <c r="E23" s="5"/>
      <c r="F23" s="5"/>
      <c r="G23" s="5"/>
      <c r="H23" s="5"/>
      <c r="I23" s="5"/>
      <c r="J23" s="5"/>
      <c r="K23" s="5"/>
      <c r="L23" s="5"/>
      <c r="M23" s="5"/>
      <c r="N23" s="5"/>
      <c r="O23" s="5"/>
      <c r="P23" s="5"/>
    </row>
    <row r="24" spans="1:17" x14ac:dyDescent="0.25">
      <c r="A24" s="89" t="s">
        <v>120</v>
      </c>
      <c r="B24" s="87" t="s">
        <v>5</v>
      </c>
      <c r="C24" s="87"/>
      <c r="D24" s="87"/>
      <c r="E24" s="87"/>
      <c r="F24" s="87"/>
      <c r="G24" s="87"/>
      <c r="H24" s="87"/>
      <c r="I24" s="87"/>
      <c r="J24" s="87"/>
      <c r="K24" s="87"/>
      <c r="L24" s="87"/>
      <c r="M24" s="87"/>
      <c r="N24" s="87"/>
      <c r="O24" s="87"/>
      <c r="P24" s="87"/>
      <c r="Q24" s="1"/>
    </row>
    <row r="25" spans="1:17" x14ac:dyDescent="0.25">
      <c r="A25" s="89"/>
      <c r="B25" s="17">
        <v>41912</v>
      </c>
      <c r="C25" s="17">
        <v>41547</v>
      </c>
      <c r="D25" s="17">
        <v>41182</v>
      </c>
      <c r="E25" s="17">
        <v>40816</v>
      </c>
      <c r="F25" s="17">
        <v>40451</v>
      </c>
      <c r="G25" s="18">
        <v>40086</v>
      </c>
      <c r="H25" s="17">
        <v>39721</v>
      </c>
      <c r="I25" s="17">
        <v>39355</v>
      </c>
      <c r="J25" s="17">
        <v>38990</v>
      </c>
      <c r="K25" s="17">
        <v>38625</v>
      </c>
      <c r="L25" s="17">
        <v>38260</v>
      </c>
      <c r="M25" s="17">
        <v>37894</v>
      </c>
      <c r="N25" s="17">
        <v>37529</v>
      </c>
      <c r="O25" s="17">
        <v>37164</v>
      </c>
      <c r="P25" s="17">
        <v>36799</v>
      </c>
      <c r="Q25" s="17">
        <v>36433</v>
      </c>
    </row>
    <row r="26" spans="1:17" x14ac:dyDescent="0.25">
      <c r="A26" s="4" t="s">
        <v>85</v>
      </c>
      <c r="B26" s="26"/>
      <c r="C26" s="26"/>
      <c r="D26" s="26"/>
      <c r="E26" s="26"/>
      <c r="F26" s="26"/>
      <c r="G26" s="26"/>
      <c r="H26" s="26"/>
      <c r="I26" s="26"/>
      <c r="J26" s="26"/>
      <c r="K26" s="11"/>
      <c r="L26" s="11"/>
      <c r="M26" s="11"/>
      <c r="N26" s="11"/>
      <c r="O26" s="11"/>
      <c r="P26" s="11"/>
      <c r="Q26" s="11"/>
    </row>
    <row r="27" spans="1:17" x14ac:dyDescent="0.25">
      <c r="A27" s="2" t="s">
        <v>132</v>
      </c>
      <c r="B27" s="16">
        <v>12987000</v>
      </c>
      <c r="C27" s="16">
        <v>9942000</v>
      </c>
      <c r="D27" s="16">
        <v>2205000</v>
      </c>
      <c r="E27" s="79">
        <v>2981000</v>
      </c>
      <c r="F27" s="79">
        <v>3337000</v>
      </c>
      <c r="G27" s="79">
        <v>4943000</v>
      </c>
      <c r="H27" s="79">
        <v>4777000</v>
      </c>
      <c r="I27" s="79">
        <v>3920000</v>
      </c>
      <c r="J27" s="79">
        <v>3128000</v>
      </c>
      <c r="K27" s="79">
        <v>4233000</v>
      </c>
      <c r="L27" s="79">
        <v>4662000</v>
      </c>
      <c r="M27" s="79">
        <v>3979000</v>
      </c>
      <c r="N27" s="79">
        <v>2491000</v>
      </c>
      <c r="O27" s="79">
        <v>2055000</v>
      </c>
      <c r="P27" s="79">
        <v>2328000</v>
      </c>
      <c r="Q27" s="79">
        <v>1213000</v>
      </c>
    </row>
    <row r="28" spans="1:17" x14ac:dyDescent="0.25">
      <c r="A28" s="2" t="s">
        <v>133</v>
      </c>
      <c r="B28" s="16">
        <v>4002000</v>
      </c>
      <c r="C28" s="16">
        <v>3406000</v>
      </c>
      <c r="D28" s="16">
        <v>713000</v>
      </c>
      <c r="E28" s="79"/>
      <c r="F28" s="79"/>
      <c r="G28" s="79"/>
      <c r="H28" s="79"/>
      <c r="I28" s="79"/>
      <c r="J28" s="79"/>
      <c r="K28" s="79"/>
      <c r="L28" s="79"/>
      <c r="M28" s="79"/>
      <c r="N28" s="79"/>
      <c r="O28" s="79"/>
      <c r="P28" s="79"/>
      <c r="Q28" s="79"/>
    </row>
    <row r="29" spans="1:17" x14ac:dyDescent="0.25">
      <c r="A29" s="2" t="s">
        <v>140</v>
      </c>
      <c r="B29" s="16">
        <v>6161000</v>
      </c>
      <c r="C29" s="16">
        <v>498000</v>
      </c>
      <c r="D29" s="16">
        <v>0</v>
      </c>
      <c r="E29" s="84"/>
      <c r="F29" s="84"/>
      <c r="G29" s="84"/>
      <c r="H29" s="84"/>
      <c r="I29" s="84"/>
      <c r="J29" s="84"/>
      <c r="K29" s="84"/>
      <c r="L29" s="84"/>
      <c r="M29" s="84"/>
      <c r="N29" s="84"/>
      <c r="O29" s="84"/>
      <c r="P29" s="84"/>
      <c r="Q29" s="84"/>
    </row>
    <row r="30" spans="1:17" x14ac:dyDescent="0.25">
      <c r="A30" s="4" t="s">
        <v>263</v>
      </c>
      <c r="B30" s="20">
        <f>SUM(B27:B29)</f>
        <v>23150000</v>
      </c>
      <c r="C30" s="20">
        <f t="shared" ref="C30:D30" si="5">SUM(C27:C29)</f>
        <v>13846000</v>
      </c>
      <c r="D30" s="20">
        <f t="shared" si="5"/>
        <v>2918000</v>
      </c>
      <c r="E30" s="20">
        <f t="shared" ref="E30:Q30" si="6">SUM(E27:E28)</f>
        <v>2981000</v>
      </c>
      <c r="F30" s="20">
        <f t="shared" si="6"/>
        <v>3337000</v>
      </c>
      <c r="G30" s="20">
        <f t="shared" si="6"/>
        <v>4943000</v>
      </c>
      <c r="H30" s="20">
        <f t="shared" si="6"/>
        <v>4777000</v>
      </c>
      <c r="I30" s="20">
        <f t="shared" si="6"/>
        <v>3920000</v>
      </c>
      <c r="J30" s="20">
        <f t="shared" si="6"/>
        <v>3128000</v>
      </c>
      <c r="K30" s="20">
        <f t="shared" si="6"/>
        <v>4233000</v>
      </c>
      <c r="L30" s="20">
        <f t="shared" si="6"/>
        <v>4662000</v>
      </c>
      <c r="M30" s="20">
        <f t="shared" si="6"/>
        <v>3979000</v>
      </c>
      <c r="N30" s="20">
        <f t="shared" si="6"/>
        <v>2491000</v>
      </c>
      <c r="O30" s="20">
        <f t="shared" si="6"/>
        <v>2055000</v>
      </c>
      <c r="P30" s="20">
        <f t="shared" si="6"/>
        <v>2328000</v>
      </c>
      <c r="Q30" s="20">
        <f t="shared" si="6"/>
        <v>1213000</v>
      </c>
    </row>
    <row r="31" spans="1:17" x14ac:dyDescent="0.25">
      <c r="A31" s="2" t="s">
        <v>86</v>
      </c>
      <c r="B31" s="16">
        <v>-5749000</v>
      </c>
      <c r="C31" s="16">
        <v>-4138000</v>
      </c>
      <c r="D31" s="16">
        <v>-2188000</v>
      </c>
      <c r="E31" s="16">
        <v>-1622000</v>
      </c>
      <c r="F31" s="16">
        <v>-932000</v>
      </c>
      <c r="G31" s="16">
        <v>17000</v>
      </c>
      <c r="H31" s="16">
        <v>56000</v>
      </c>
      <c r="I31" s="16">
        <v>2444000</v>
      </c>
      <c r="J31" s="16">
        <v>-1585000</v>
      </c>
      <c r="K31" s="5">
        <v>-230000</v>
      </c>
      <c r="L31" s="5">
        <v>-444000</v>
      </c>
      <c r="M31" s="5">
        <v>-2196000</v>
      </c>
      <c r="N31" s="5">
        <v>-4026000</v>
      </c>
      <c r="O31" s="5">
        <v>-18989000</v>
      </c>
      <c r="P31" s="5">
        <v>-3125000</v>
      </c>
      <c r="Q31" s="5">
        <v>-1191000</v>
      </c>
    </row>
    <row r="32" spans="1:17" x14ac:dyDescent="0.25">
      <c r="A32" s="2" t="s">
        <v>87</v>
      </c>
      <c r="B32" s="16">
        <v>2350000</v>
      </c>
      <c r="C32" s="16">
        <v>2263000</v>
      </c>
      <c r="D32" s="16">
        <v>980000</v>
      </c>
      <c r="E32" s="16">
        <v>575000</v>
      </c>
      <c r="F32" s="16">
        <v>350000</v>
      </c>
      <c r="G32" s="16">
        <v>-5000</v>
      </c>
      <c r="H32" s="16">
        <v>-20000</v>
      </c>
      <c r="I32" s="16">
        <v>-820000</v>
      </c>
      <c r="J32" s="16">
        <v>635000</v>
      </c>
      <c r="K32" s="5">
        <v>395000</v>
      </c>
      <c r="L32" s="5">
        <v>1740000</v>
      </c>
      <c r="M32" s="5">
        <v>1800000</v>
      </c>
      <c r="N32" s="5">
        <v>2180000</v>
      </c>
      <c r="O32" s="5">
        <v>3390000</v>
      </c>
      <c r="P32" s="5">
        <v>1230000</v>
      </c>
      <c r="Q32" s="5">
        <v>395000</v>
      </c>
    </row>
    <row r="33" spans="1:17" ht="20" thickBot="1" x14ac:dyDescent="0.3">
      <c r="A33" s="4" t="s">
        <v>88</v>
      </c>
      <c r="B33" s="24">
        <f>SUM(B31:B32)</f>
        <v>-3399000</v>
      </c>
      <c r="C33" s="24">
        <f>SUM(C31:C32)</f>
        <v>-1875000</v>
      </c>
      <c r="D33" s="24">
        <f>SUM(D31:D32)</f>
        <v>-1208000</v>
      </c>
      <c r="E33" s="24">
        <f>SUM(E31:E32)</f>
        <v>-1047000</v>
      </c>
      <c r="F33" s="24">
        <f t="shared" ref="F33:Q33" si="7">SUM(F31:F32)</f>
        <v>-582000</v>
      </c>
      <c r="G33" s="24">
        <f t="shared" si="7"/>
        <v>12000</v>
      </c>
      <c r="H33" s="24">
        <f t="shared" si="7"/>
        <v>36000</v>
      </c>
      <c r="I33" s="24">
        <f t="shared" si="7"/>
        <v>1624000</v>
      </c>
      <c r="J33" s="24">
        <f t="shared" si="7"/>
        <v>-950000</v>
      </c>
      <c r="K33" s="25">
        <f t="shared" si="7"/>
        <v>165000</v>
      </c>
      <c r="L33" s="25">
        <f t="shared" si="7"/>
        <v>1296000</v>
      </c>
      <c r="M33" s="25">
        <f t="shared" si="7"/>
        <v>-396000</v>
      </c>
      <c r="N33" s="25">
        <f t="shared" si="7"/>
        <v>-1846000</v>
      </c>
      <c r="O33" s="25">
        <f t="shared" si="7"/>
        <v>-15599000</v>
      </c>
      <c r="P33" s="25">
        <f t="shared" si="7"/>
        <v>-1895000</v>
      </c>
      <c r="Q33" s="25">
        <f t="shared" si="7"/>
        <v>-796000</v>
      </c>
    </row>
    <row r="34" spans="1:17" ht="20" thickTop="1" x14ac:dyDescent="0.25">
      <c r="B34" s="38"/>
      <c r="C34" s="38"/>
      <c r="D34" s="38"/>
      <c r="E34" s="38"/>
      <c r="F34" s="38"/>
      <c r="G34" s="38"/>
      <c r="H34" s="38"/>
      <c r="I34" s="38"/>
      <c r="J34" s="38"/>
      <c r="K34" s="37"/>
      <c r="L34" s="37"/>
      <c r="M34" s="37"/>
      <c r="N34" s="37"/>
      <c r="O34" s="37"/>
      <c r="P34" s="37"/>
      <c r="Q34" s="37"/>
    </row>
    <row r="35" spans="1:17" x14ac:dyDescent="0.25">
      <c r="A35" s="2" t="s">
        <v>47</v>
      </c>
      <c r="B35" s="38">
        <v>51973000</v>
      </c>
      <c r="C35" s="38">
        <v>47611000</v>
      </c>
      <c r="D35" s="38">
        <v>1131000</v>
      </c>
      <c r="E35" s="38">
        <v>1019000</v>
      </c>
      <c r="F35" s="38">
        <v>786000</v>
      </c>
      <c r="G35" s="38">
        <v>1768000</v>
      </c>
      <c r="H35" s="38">
        <v>1547000</v>
      </c>
      <c r="I35" s="38">
        <v>1343000</v>
      </c>
      <c r="J35" s="38">
        <v>2451000</v>
      </c>
      <c r="K35" s="37">
        <v>3142000</v>
      </c>
      <c r="L35" s="37">
        <v>3429000</v>
      </c>
      <c r="M35" s="37">
        <v>3175000</v>
      </c>
      <c r="N35" s="37">
        <v>2302000</v>
      </c>
      <c r="O35" s="37">
        <v>2744000</v>
      </c>
      <c r="P35" s="37">
        <v>15946000</v>
      </c>
      <c r="Q35" s="37">
        <v>7754000</v>
      </c>
    </row>
    <row r="36" spans="1:17" x14ac:dyDescent="0.25">
      <c r="A36" s="2" t="s">
        <v>90</v>
      </c>
      <c r="B36" s="38">
        <v>325000</v>
      </c>
      <c r="C36" s="38">
        <v>184000</v>
      </c>
      <c r="D36" s="38">
        <v>52000</v>
      </c>
      <c r="E36" s="38">
        <v>24000</v>
      </c>
      <c r="F36" s="38">
        <v>13000</v>
      </c>
      <c r="G36" s="38">
        <v>20000</v>
      </c>
      <c r="H36" s="38">
        <v>45000</v>
      </c>
      <c r="I36" s="38">
        <v>103000</v>
      </c>
      <c r="J36" s="38">
        <v>50000</v>
      </c>
      <c r="K36" s="37">
        <v>35000</v>
      </c>
      <c r="L36" s="37">
        <v>40000</v>
      </c>
      <c r="M36" s="37">
        <v>55000</v>
      </c>
      <c r="N36" s="37">
        <v>111000</v>
      </c>
      <c r="O36" s="37">
        <v>8266000</v>
      </c>
      <c r="P36" s="37">
        <v>7525000</v>
      </c>
      <c r="Q36" s="37">
        <v>182000</v>
      </c>
    </row>
    <row r="37" spans="1:17" x14ac:dyDescent="0.25">
      <c r="A37" s="2" t="s">
        <v>91</v>
      </c>
      <c r="B37" s="38">
        <v>4866000</v>
      </c>
      <c r="C37" s="38">
        <v>2002000</v>
      </c>
      <c r="D37" s="38">
        <v>33000</v>
      </c>
      <c r="E37" s="38">
        <v>31000</v>
      </c>
      <c r="F37" s="38">
        <v>47000</v>
      </c>
      <c r="G37" s="38">
        <v>54000</v>
      </c>
      <c r="H37" s="38">
        <v>56000</v>
      </c>
      <c r="I37" s="38">
        <v>38000</v>
      </c>
      <c r="J37" s="38">
        <v>43000</v>
      </c>
      <c r="K37" s="37">
        <v>63000</v>
      </c>
      <c r="L37" s="37">
        <v>243000</v>
      </c>
      <c r="M37" s="37">
        <v>845000</v>
      </c>
      <c r="N37" s="37">
        <v>830000</v>
      </c>
      <c r="O37" s="37">
        <v>2236000</v>
      </c>
      <c r="P37" s="37">
        <v>1162000</v>
      </c>
      <c r="Q37" s="37">
        <v>620000</v>
      </c>
    </row>
    <row r="38" spans="1:17" x14ac:dyDescent="0.25">
      <c r="D38" s="5"/>
      <c r="E38" s="5"/>
      <c r="F38" s="5"/>
      <c r="G38" s="5"/>
      <c r="H38" s="5"/>
      <c r="I38" s="5"/>
      <c r="J38" s="5"/>
      <c r="K38" s="5"/>
      <c r="L38" s="5"/>
      <c r="M38" s="5"/>
      <c r="N38" s="5"/>
      <c r="O38" s="5"/>
      <c r="P38" s="5"/>
    </row>
    <row r="39" spans="1:17" x14ac:dyDescent="0.25">
      <c r="D39" s="5"/>
      <c r="E39" s="5"/>
      <c r="F39" s="5"/>
      <c r="G39" s="5"/>
      <c r="H39" s="5"/>
      <c r="I39" s="5"/>
      <c r="J39" s="5"/>
      <c r="K39" s="5"/>
      <c r="L39" s="5"/>
      <c r="M39" s="5"/>
      <c r="N39" s="5"/>
      <c r="O39" s="5"/>
      <c r="P39" s="5"/>
    </row>
    <row r="40" spans="1:17" x14ac:dyDescent="0.25">
      <c r="A40" s="89" t="s">
        <v>89</v>
      </c>
      <c r="B40" s="87" t="s">
        <v>5</v>
      </c>
      <c r="C40" s="87"/>
      <c r="D40" s="87"/>
      <c r="E40" s="87"/>
      <c r="F40" s="87"/>
      <c r="G40" s="87"/>
      <c r="H40" s="87"/>
      <c r="I40" s="87"/>
      <c r="J40" s="87"/>
      <c r="K40" s="87"/>
      <c r="L40" s="87"/>
      <c r="M40" s="87"/>
      <c r="N40" s="87"/>
      <c r="O40" s="87"/>
      <c r="P40" s="87"/>
      <c r="Q40" s="87"/>
    </row>
    <row r="41" spans="1:17" x14ac:dyDescent="0.25">
      <c r="A41" s="89"/>
      <c r="B41" s="17">
        <v>41912</v>
      </c>
      <c r="C41" s="17">
        <v>41547</v>
      </c>
      <c r="D41" s="17">
        <v>41182</v>
      </c>
      <c r="E41" s="17">
        <v>40816</v>
      </c>
      <c r="F41" s="17">
        <v>40451</v>
      </c>
      <c r="G41" s="18">
        <v>40086</v>
      </c>
      <c r="H41" s="17">
        <v>39721</v>
      </c>
      <c r="I41" s="17">
        <v>39355</v>
      </c>
      <c r="J41" s="17">
        <v>38990</v>
      </c>
      <c r="K41" s="17">
        <v>38625</v>
      </c>
      <c r="L41" s="17">
        <v>38260</v>
      </c>
      <c r="M41" s="17">
        <v>37894</v>
      </c>
      <c r="N41" s="17">
        <v>37529</v>
      </c>
      <c r="O41" s="17">
        <v>37164</v>
      </c>
      <c r="P41" s="17">
        <v>36799</v>
      </c>
      <c r="Q41" s="17">
        <v>36433</v>
      </c>
    </row>
    <row r="42" spans="1:17" x14ac:dyDescent="0.25">
      <c r="A42" s="4" t="s">
        <v>85</v>
      </c>
      <c r="B42" s="11"/>
      <c r="C42" s="11"/>
      <c r="D42" s="11"/>
      <c r="E42" s="11"/>
      <c r="F42" s="11"/>
      <c r="G42" s="11"/>
      <c r="H42" s="11"/>
      <c r="I42" s="11"/>
      <c r="J42" s="11"/>
      <c r="K42" s="11"/>
      <c r="L42" s="11"/>
      <c r="M42" s="11"/>
      <c r="N42" s="11"/>
      <c r="O42" s="11"/>
      <c r="P42" s="11"/>
      <c r="Q42" s="11"/>
    </row>
    <row r="43" spans="1:17" x14ac:dyDescent="0.25">
      <c r="A43" s="2" t="s">
        <v>262</v>
      </c>
      <c r="B43" s="5">
        <f>B6</f>
        <v>11435000</v>
      </c>
      <c r="C43" s="5">
        <f t="shared" ref="C43:Q43" si="8">C6</f>
        <v>14472000</v>
      </c>
      <c r="D43" s="5">
        <f t="shared" si="8"/>
        <v>19221000</v>
      </c>
      <c r="E43" s="5">
        <f t="shared" si="8"/>
        <v>21337000</v>
      </c>
      <c r="F43" s="5">
        <f t="shared" si="8"/>
        <v>23185000</v>
      </c>
      <c r="G43" s="5">
        <f t="shared" si="8"/>
        <v>23586000</v>
      </c>
      <c r="H43" s="5">
        <f t="shared" si="8"/>
        <v>23771000</v>
      </c>
      <c r="I43" s="5">
        <f t="shared" si="8"/>
        <v>19004000</v>
      </c>
      <c r="J43" s="5">
        <f t="shared" si="8"/>
        <v>17107000</v>
      </c>
      <c r="K43" s="5">
        <f t="shared" si="8"/>
        <v>16475000</v>
      </c>
      <c r="L43" s="5">
        <f t="shared" si="8"/>
        <v>16049000</v>
      </c>
      <c r="M43" s="5">
        <f t="shared" si="8"/>
        <v>16969000</v>
      </c>
      <c r="N43" s="5">
        <f t="shared" si="8"/>
        <v>17359000</v>
      </c>
      <c r="O43" s="5">
        <f t="shared" si="8"/>
        <v>18868000</v>
      </c>
      <c r="P43" s="5">
        <f t="shared" si="8"/>
        <v>19992000</v>
      </c>
      <c r="Q43" s="5">
        <f t="shared" si="8"/>
        <v>20267000</v>
      </c>
    </row>
    <row r="44" spans="1:17" x14ac:dyDescent="0.25">
      <c r="A44" s="2" t="s">
        <v>130</v>
      </c>
      <c r="B44" s="5">
        <f>B7</f>
        <v>6038000</v>
      </c>
      <c r="C44" s="5">
        <f t="shared" ref="C44:Q44" si="9">C7</f>
        <v>6346000</v>
      </c>
      <c r="D44" s="5">
        <f t="shared" si="9"/>
        <v>6530000</v>
      </c>
      <c r="E44" s="5">
        <f t="shared" si="9"/>
        <v>6767000</v>
      </c>
      <c r="F44" s="5">
        <f t="shared" si="9"/>
        <v>7071000</v>
      </c>
      <c r="G44" s="5">
        <f t="shared" si="9"/>
        <v>7831000</v>
      </c>
      <c r="H44" s="5">
        <f t="shared" si="9"/>
        <v>8538000</v>
      </c>
      <c r="I44" s="5">
        <f t="shared" si="9"/>
        <v>8910000</v>
      </c>
      <c r="J44" s="5">
        <f t="shared" si="9"/>
        <v>9142000</v>
      </c>
      <c r="K44" s="5">
        <f t="shared" si="9"/>
        <v>9588000</v>
      </c>
      <c r="L44" s="5">
        <f t="shared" si="9"/>
        <v>10149000</v>
      </c>
      <c r="M44" s="5">
        <f t="shared" si="9"/>
        <v>10375000</v>
      </c>
      <c r="N44" s="5">
        <f t="shared" si="9"/>
        <v>11044000</v>
      </c>
      <c r="O44" s="5">
        <f t="shared" si="9"/>
        <v>11346000</v>
      </c>
      <c r="P44" s="5">
        <f t="shared" si="9"/>
        <v>11651000</v>
      </c>
      <c r="Q44" s="5">
        <f t="shared" si="9"/>
        <v>11675000</v>
      </c>
    </row>
    <row r="45" spans="1:17" x14ac:dyDescent="0.25">
      <c r="A45" s="2" t="s">
        <v>131</v>
      </c>
      <c r="B45" s="5">
        <f>B8</f>
        <v>2800000</v>
      </c>
      <c r="C45" s="5">
        <f t="shared" ref="C45:Q45" si="10">C8</f>
        <v>3012000</v>
      </c>
      <c r="D45" s="5">
        <f t="shared" si="10"/>
        <v>3205000</v>
      </c>
      <c r="E45" s="5">
        <f t="shared" si="10"/>
        <v>3428000</v>
      </c>
      <c r="F45" s="5">
        <f t="shared" si="10"/>
        <v>3987000</v>
      </c>
      <c r="G45" s="5">
        <f t="shared" si="10"/>
        <v>4064000</v>
      </c>
      <c r="H45" s="5">
        <f t="shared" si="10"/>
        <v>3519000</v>
      </c>
      <c r="I45" s="5">
        <f t="shared" si="10"/>
        <v>3279000</v>
      </c>
      <c r="J45" s="5">
        <f t="shared" si="10"/>
        <v>2996000</v>
      </c>
      <c r="K45" s="5">
        <f t="shared" si="10"/>
        <v>2976000</v>
      </c>
      <c r="L45" s="5">
        <f t="shared" si="10"/>
        <v>3002000</v>
      </c>
      <c r="M45" s="5">
        <f t="shared" si="10"/>
        <v>2906000</v>
      </c>
      <c r="N45" s="5">
        <f t="shared" si="10"/>
        <v>3137000</v>
      </c>
      <c r="O45" s="5">
        <f t="shared" si="10"/>
        <v>2955000</v>
      </c>
      <c r="P45" s="5">
        <f t="shared" si="10"/>
        <v>3373000</v>
      </c>
      <c r="Q45" s="5">
        <f t="shared" si="10"/>
        <v>3180000</v>
      </c>
    </row>
    <row r="46" spans="1:17" x14ac:dyDescent="0.25">
      <c r="A46" s="2" t="s">
        <v>265</v>
      </c>
      <c r="B46" s="5">
        <f>B9</f>
        <v>0</v>
      </c>
      <c r="C46" s="5">
        <f t="shared" ref="C46:Q46" si="11">C9</f>
        <v>0</v>
      </c>
      <c r="D46" s="5">
        <f t="shared" si="11"/>
        <v>0</v>
      </c>
      <c r="E46" s="5">
        <f t="shared" si="11"/>
        <v>0</v>
      </c>
      <c r="F46" s="5">
        <f t="shared" si="11"/>
        <v>0</v>
      </c>
      <c r="G46" s="5">
        <f t="shared" si="11"/>
        <v>0</v>
      </c>
      <c r="H46" s="5">
        <f t="shared" si="11"/>
        <v>0</v>
      </c>
      <c r="I46" s="5">
        <f t="shared" si="11"/>
        <v>0</v>
      </c>
      <c r="J46" s="5">
        <f t="shared" si="11"/>
        <v>0</v>
      </c>
      <c r="K46" s="5">
        <f t="shared" si="11"/>
        <v>0</v>
      </c>
      <c r="L46" s="5">
        <f t="shared" si="11"/>
        <v>0</v>
      </c>
      <c r="M46" s="5">
        <f t="shared" si="11"/>
        <v>0</v>
      </c>
      <c r="N46" s="5">
        <f t="shared" si="11"/>
        <v>274000</v>
      </c>
      <c r="O46" s="5">
        <f t="shared" si="11"/>
        <v>0</v>
      </c>
      <c r="P46" s="5">
        <f t="shared" si="11"/>
        <v>0</v>
      </c>
      <c r="Q46" s="5">
        <f t="shared" si="11"/>
        <v>0</v>
      </c>
    </row>
    <row r="47" spans="1:17" x14ac:dyDescent="0.25">
      <c r="A47" s="2" t="s">
        <v>132</v>
      </c>
      <c r="B47" s="5">
        <f>B27</f>
        <v>12987000</v>
      </c>
      <c r="C47" s="5">
        <f t="shared" ref="C47:D47" si="12">C27</f>
        <v>9942000</v>
      </c>
      <c r="D47" s="5">
        <f t="shared" si="12"/>
        <v>2205000</v>
      </c>
      <c r="E47" s="82">
        <f>E27</f>
        <v>2981000</v>
      </c>
      <c r="F47" s="82">
        <f t="shared" ref="F47:Q47" si="13">F27</f>
        <v>3337000</v>
      </c>
      <c r="G47" s="82">
        <f t="shared" si="13"/>
        <v>4943000</v>
      </c>
      <c r="H47" s="82">
        <f t="shared" si="13"/>
        <v>4777000</v>
      </c>
      <c r="I47" s="82">
        <f t="shared" si="13"/>
        <v>3920000</v>
      </c>
      <c r="J47" s="82">
        <f t="shared" si="13"/>
        <v>3128000</v>
      </c>
      <c r="K47" s="82">
        <f t="shared" si="13"/>
        <v>4233000</v>
      </c>
      <c r="L47" s="82">
        <f t="shared" si="13"/>
        <v>4662000</v>
      </c>
      <c r="M47" s="82">
        <f t="shared" si="13"/>
        <v>3979000</v>
      </c>
      <c r="N47" s="82">
        <f t="shared" si="13"/>
        <v>2491000</v>
      </c>
      <c r="O47" s="82">
        <f t="shared" si="13"/>
        <v>2055000</v>
      </c>
      <c r="P47" s="82">
        <f t="shared" si="13"/>
        <v>2328000</v>
      </c>
      <c r="Q47" s="82">
        <f t="shared" si="13"/>
        <v>1213000</v>
      </c>
    </row>
    <row r="48" spans="1:17" x14ac:dyDescent="0.25">
      <c r="A48" s="2" t="s">
        <v>133</v>
      </c>
      <c r="B48" s="5">
        <f>B28</f>
        <v>4002000</v>
      </c>
      <c r="C48" s="5">
        <f>C28</f>
        <v>3406000</v>
      </c>
      <c r="D48" s="5">
        <f>D28</f>
        <v>713000</v>
      </c>
      <c r="E48" s="82"/>
      <c r="F48" s="82"/>
      <c r="G48" s="82"/>
      <c r="H48" s="82"/>
      <c r="I48" s="82"/>
      <c r="J48" s="82"/>
      <c r="K48" s="82"/>
      <c r="L48" s="82"/>
      <c r="M48" s="82"/>
      <c r="N48" s="82"/>
      <c r="O48" s="82"/>
      <c r="P48" s="82"/>
      <c r="Q48" s="82"/>
    </row>
    <row r="49" spans="1:20" x14ac:dyDescent="0.25">
      <c r="A49" s="2" t="s">
        <v>140</v>
      </c>
      <c r="B49" s="5">
        <f>B29</f>
        <v>6161000</v>
      </c>
      <c r="C49" s="5">
        <f>C29</f>
        <v>498000</v>
      </c>
      <c r="D49" s="5">
        <f>D29</f>
        <v>0</v>
      </c>
      <c r="E49" s="83"/>
      <c r="F49" s="83"/>
      <c r="G49" s="83"/>
      <c r="H49" s="83"/>
      <c r="I49" s="83"/>
      <c r="J49" s="83"/>
      <c r="K49" s="83"/>
      <c r="L49" s="83"/>
      <c r="M49" s="83"/>
      <c r="N49" s="83"/>
      <c r="O49" s="83"/>
      <c r="P49" s="83"/>
      <c r="Q49" s="83"/>
    </row>
    <row r="50" spans="1:20" x14ac:dyDescent="0.25">
      <c r="A50" s="4" t="s">
        <v>264</v>
      </c>
      <c r="B50" s="10">
        <f>SUM(B43:B49)</f>
        <v>43423000</v>
      </c>
      <c r="C50" s="10">
        <f t="shared" ref="C50:Q50" si="14">SUM(C43:C49)</f>
        <v>37676000</v>
      </c>
      <c r="D50" s="10">
        <f t="shared" si="14"/>
        <v>31874000</v>
      </c>
      <c r="E50" s="10">
        <f t="shared" si="14"/>
        <v>34513000</v>
      </c>
      <c r="F50" s="10">
        <f t="shared" si="14"/>
        <v>37580000</v>
      </c>
      <c r="G50" s="10">
        <f t="shared" si="14"/>
        <v>40424000</v>
      </c>
      <c r="H50" s="10">
        <f t="shared" si="14"/>
        <v>40605000</v>
      </c>
      <c r="I50" s="10">
        <f t="shared" si="14"/>
        <v>35113000</v>
      </c>
      <c r="J50" s="10">
        <f t="shared" si="14"/>
        <v>32373000</v>
      </c>
      <c r="K50" s="10">
        <f t="shared" si="14"/>
        <v>33272000</v>
      </c>
      <c r="L50" s="10">
        <f t="shared" si="14"/>
        <v>33862000</v>
      </c>
      <c r="M50" s="10">
        <f t="shared" si="14"/>
        <v>34229000</v>
      </c>
      <c r="N50" s="10">
        <f t="shared" si="14"/>
        <v>34305000</v>
      </c>
      <c r="O50" s="10">
        <f t="shared" si="14"/>
        <v>35224000</v>
      </c>
      <c r="P50" s="10">
        <f t="shared" si="14"/>
        <v>37344000</v>
      </c>
      <c r="Q50" s="10">
        <f t="shared" si="14"/>
        <v>36335000</v>
      </c>
    </row>
    <row r="51" spans="1:20" x14ac:dyDescent="0.25">
      <c r="A51" s="2" t="s">
        <v>86</v>
      </c>
      <c r="B51" s="5">
        <f>B11+B31</f>
        <v>141000</v>
      </c>
      <c r="C51" s="5">
        <f t="shared" ref="C51:Q51" si="15">C11+C31</f>
        <v>4569000</v>
      </c>
      <c r="D51" s="5">
        <f t="shared" si="15"/>
        <v>7901000</v>
      </c>
      <c r="E51" s="5">
        <f t="shared" si="15"/>
        <v>12000000</v>
      </c>
      <c r="F51" s="5">
        <f t="shared" si="15"/>
        <v>12272000</v>
      </c>
      <c r="G51" s="5">
        <f t="shared" si="15"/>
        <v>12948000</v>
      </c>
      <c r="H51" s="5">
        <f t="shared" si="15"/>
        <v>11588000</v>
      </c>
      <c r="I51" s="5">
        <f t="shared" si="15"/>
        <v>9576000</v>
      </c>
      <c r="J51" s="5">
        <f t="shared" si="15"/>
        <v>4238000</v>
      </c>
      <c r="K51" s="5">
        <f t="shared" si="15"/>
        <v>4497000</v>
      </c>
      <c r="L51" s="5">
        <f t="shared" si="15"/>
        <v>3841000</v>
      </c>
      <c r="M51" s="5">
        <f t="shared" si="15"/>
        <v>2403000</v>
      </c>
      <c r="N51" s="5">
        <f t="shared" si="15"/>
        <v>1046000</v>
      </c>
      <c r="O51" s="5">
        <f t="shared" si="15"/>
        <v>-15373000</v>
      </c>
      <c r="P51" s="5">
        <f t="shared" si="15"/>
        <v>2538000</v>
      </c>
      <c r="Q51" s="5">
        <f t="shared" si="15"/>
        <v>3673000</v>
      </c>
    </row>
    <row r="52" spans="1:20" x14ac:dyDescent="0.25">
      <c r="A52" s="2" t="s">
        <v>87</v>
      </c>
      <c r="B52" s="5">
        <f>B12+B32</f>
        <v>490000</v>
      </c>
      <c r="C52" s="5">
        <f t="shared" ref="C52:Q52" si="16">C12+C32</f>
        <v>-790000</v>
      </c>
      <c r="D52" s="5">
        <f t="shared" si="16"/>
        <v>-2360000</v>
      </c>
      <c r="E52" s="5">
        <f t="shared" si="16"/>
        <v>-4160000</v>
      </c>
      <c r="F52" s="5">
        <f t="shared" si="16"/>
        <v>-4600000</v>
      </c>
      <c r="G52" s="5">
        <f t="shared" si="16"/>
        <v>-4922000</v>
      </c>
      <c r="H52" s="5">
        <f t="shared" si="16"/>
        <v>-4475000</v>
      </c>
      <c r="I52" s="5">
        <f t="shared" si="16"/>
        <v>-4260000</v>
      </c>
      <c r="J52" s="5">
        <f t="shared" si="16"/>
        <v>-1800000</v>
      </c>
      <c r="K52" s="5">
        <f t="shared" si="16"/>
        <v>-210000</v>
      </c>
      <c r="L52" s="5">
        <f t="shared" si="16"/>
        <v>-110000</v>
      </c>
      <c r="M52" s="5">
        <f t="shared" si="16"/>
        <v>0</v>
      </c>
      <c r="N52" s="5">
        <f t="shared" si="16"/>
        <v>180000</v>
      </c>
      <c r="O52" s="5">
        <f t="shared" si="16"/>
        <v>2000000</v>
      </c>
      <c r="P52" s="5">
        <f t="shared" si="16"/>
        <v>-700000</v>
      </c>
      <c r="Q52" s="5">
        <f t="shared" si="16"/>
        <v>-1550000</v>
      </c>
    </row>
    <row r="53" spans="1:20" ht="20" thickBot="1" x14ac:dyDescent="0.3">
      <c r="A53" s="4" t="s">
        <v>88</v>
      </c>
      <c r="B53" s="25">
        <f>SUM(B51:B52)</f>
        <v>631000</v>
      </c>
      <c r="C53" s="25">
        <f>SUM(C51:C52)</f>
        <v>3779000</v>
      </c>
      <c r="D53" s="25">
        <f>SUM(D51:D52)</f>
        <v>5541000</v>
      </c>
      <c r="E53" s="25">
        <f>SUM(E51:E52)</f>
        <v>7840000</v>
      </c>
      <c r="F53" s="25">
        <f t="shared" ref="F53:Q53" si="17">SUM(F51:F52)</f>
        <v>7672000</v>
      </c>
      <c r="G53" s="25">
        <f t="shared" si="17"/>
        <v>8026000</v>
      </c>
      <c r="H53" s="25">
        <f t="shared" si="17"/>
        <v>7113000</v>
      </c>
      <c r="I53" s="25">
        <f t="shared" si="17"/>
        <v>5316000</v>
      </c>
      <c r="J53" s="25">
        <f t="shared" si="17"/>
        <v>2438000</v>
      </c>
      <c r="K53" s="25">
        <f t="shared" si="17"/>
        <v>4287000</v>
      </c>
      <c r="L53" s="25">
        <f t="shared" si="17"/>
        <v>3731000</v>
      </c>
      <c r="M53" s="25">
        <f t="shared" si="17"/>
        <v>2403000</v>
      </c>
      <c r="N53" s="25">
        <f t="shared" si="17"/>
        <v>1226000</v>
      </c>
      <c r="O53" s="25">
        <f t="shared" si="17"/>
        <v>-13373000</v>
      </c>
      <c r="P53" s="25">
        <f t="shared" si="17"/>
        <v>1838000</v>
      </c>
      <c r="Q53" s="25">
        <f t="shared" si="17"/>
        <v>2123000</v>
      </c>
    </row>
    <row r="54" spans="1:20" ht="20" thickTop="1" x14ac:dyDescent="0.25">
      <c r="A54" s="4"/>
      <c r="B54" s="4"/>
      <c r="C54" s="4"/>
      <c r="D54" s="4"/>
      <c r="E54" s="11"/>
      <c r="F54" s="11"/>
      <c r="G54" s="11"/>
      <c r="H54" s="11"/>
      <c r="I54" s="11"/>
      <c r="J54" s="11"/>
      <c r="K54" s="11"/>
      <c r="L54" s="11"/>
      <c r="M54" s="11"/>
      <c r="N54" s="11"/>
      <c r="O54" s="11"/>
      <c r="P54" s="11"/>
      <c r="Q54" s="11"/>
      <c r="R54" s="4"/>
      <c r="S54" s="4"/>
    </row>
    <row r="55" spans="1:20" x14ac:dyDescent="0.25">
      <c r="A55" s="2" t="s">
        <v>47</v>
      </c>
      <c r="B55" s="5">
        <f t="shared" ref="B55:Q55" si="18">B15+B35</f>
        <v>243877000</v>
      </c>
      <c r="C55" s="5">
        <f t="shared" si="18"/>
        <v>203063000</v>
      </c>
      <c r="D55" s="5">
        <f t="shared" si="18"/>
        <v>120964000</v>
      </c>
      <c r="E55" s="5">
        <f t="shared" si="18"/>
        <v>90816000</v>
      </c>
      <c r="F55" s="5">
        <f t="shared" si="18"/>
        <v>88921000</v>
      </c>
      <c r="G55" s="5">
        <f t="shared" si="18"/>
        <v>84749000</v>
      </c>
      <c r="H55" s="5">
        <f t="shared" si="18"/>
        <v>46097000</v>
      </c>
      <c r="I55" s="5">
        <f t="shared" si="18"/>
        <v>39922000</v>
      </c>
      <c r="J55" s="5">
        <f t="shared" si="18"/>
        <v>35703000</v>
      </c>
      <c r="K55" s="5">
        <f t="shared" si="18"/>
        <v>33836000</v>
      </c>
      <c r="L55" s="5">
        <f t="shared" si="18"/>
        <v>30599000</v>
      </c>
      <c r="M55" s="5">
        <f t="shared" si="18"/>
        <v>24176000</v>
      </c>
      <c r="N55" s="5">
        <f t="shared" si="18"/>
        <v>21433000</v>
      </c>
      <c r="O55" s="5">
        <f t="shared" si="18"/>
        <v>21167000</v>
      </c>
      <c r="P55" s="5">
        <f t="shared" si="18"/>
        <v>35050000</v>
      </c>
      <c r="Q55" s="5">
        <f t="shared" si="18"/>
        <v>31525000</v>
      </c>
      <c r="R55" s="4"/>
      <c r="S55" s="4"/>
    </row>
    <row r="56" spans="1:20" x14ac:dyDescent="0.25">
      <c r="A56" s="2" t="s">
        <v>90</v>
      </c>
      <c r="B56" s="5">
        <f t="shared" ref="B56:Q56" si="19">B16+B36</f>
        <v>435000</v>
      </c>
      <c r="C56" s="5">
        <f t="shared" si="19"/>
        <v>280000</v>
      </c>
      <c r="D56" s="5">
        <f t="shared" si="19"/>
        <v>372000</v>
      </c>
      <c r="E56" s="5">
        <f t="shared" si="19"/>
        <v>129000</v>
      </c>
      <c r="F56" s="5">
        <f t="shared" si="19"/>
        <v>245000</v>
      </c>
      <c r="G56" s="5">
        <f t="shared" si="19"/>
        <v>238000</v>
      </c>
      <c r="H56" s="5">
        <f t="shared" si="19"/>
        <v>377000</v>
      </c>
      <c r="I56" s="5">
        <f t="shared" si="19"/>
        <v>394000</v>
      </c>
      <c r="J56" s="5">
        <f t="shared" si="19"/>
        <v>943000</v>
      </c>
      <c r="K56" s="5">
        <f t="shared" si="19"/>
        <v>642000</v>
      </c>
      <c r="L56" s="5">
        <f t="shared" si="19"/>
        <v>2850000</v>
      </c>
      <c r="M56" s="5">
        <f t="shared" si="19"/>
        <v>3281000</v>
      </c>
      <c r="N56" s="5">
        <f t="shared" si="19"/>
        <v>1438000</v>
      </c>
      <c r="O56" s="5">
        <f t="shared" si="19"/>
        <v>9901000</v>
      </c>
      <c r="P56" s="5">
        <f t="shared" si="19"/>
        <v>9172000</v>
      </c>
      <c r="Q56" s="5">
        <f t="shared" si="19"/>
        <v>2141000</v>
      </c>
      <c r="R56" s="4"/>
      <c r="S56" s="4"/>
    </row>
    <row r="57" spans="1:20" x14ac:dyDescent="0.25">
      <c r="A57" s="2" t="s">
        <v>91</v>
      </c>
      <c r="B57" s="5">
        <f t="shared" ref="B57:Q57" si="20">B17+B37</f>
        <v>4866000</v>
      </c>
      <c r="C57" s="5">
        <f t="shared" si="20"/>
        <v>2441000</v>
      </c>
      <c r="D57" s="5">
        <f t="shared" si="20"/>
        <v>503000</v>
      </c>
      <c r="E57" s="5">
        <f t="shared" si="20"/>
        <v>535000</v>
      </c>
      <c r="F57" s="5">
        <f t="shared" si="20"/>
        <v>613000</v>
      </c>
      <c r="G57" s="5">
        <f t="shared" si="20"/>
        <v>797000</v>
      </c>
      <c r="H57" s="5">
        <f t="shared" si="20"/>
        <v>990000</v>
      </c>
      <c r="I57" s="5">
        <f t="shared" si="20"/>
        <v>990000</v>
      </c>
      <c r="J57" s="5">
        <f t="shared" si="20"/>
        <v>899000</v>
      </c>
      <c r="K57" s="5">
        <f t="shared" si="20"/>
        <v>821000</v>
      </c>
      <c r="L57" s="5">
        <f t="shared" si="20"/>
        <v>1340000</v>
      </c>
      <c r="M57" s="5">
        <f t="shared" si="20"/>
        <v>2356000</v>
      </c>
      <c r="N57" s="5">
        <f t="shared" si="20"/>
        <v>2544000</v>
      </c>
      <c r="O57" s="5">
        <f t="shared" si="20"/>
        <v>3877000</v>
      </c>
      <c r="P57" s="5">
        <f t="shared" si="20"/>
        <v>2517000</v>
      </c>
      <c r="Q57" s="5">
        <f t="shared" si="20"/>
        <v>1767000</v>
      </c>
      <c r="R57" s="4"/>
      <c r="S57" s="4"/>
    </row>
    <row r="58" spans="1:20" x14ac:dyDescent="0.25">
      <c r="A58" s="4"/>
      <c r="B58" s="4"/>
      <c r="C58" s="4"/>
      <c r="D58" s="4"/>
      <c r="E58" s="11"/>
      <c r="F58" s="11"/>
      <c r="G58" s="11"/>
      <c r="H58" s="11"/>
      <c r="I58" s="11"/>
      <c r="J58" s="11"/>
      <c r="K58" s="11"/>
      <c r="L58" s="11"/>
      <c r="M58" s="11"/>
      <c r="N58" s="11"/>
      <c r="O58" s="11"/>
      <c r="P58" s="11"/>
      <c r="Q58" s="11"/>
      <c r="R58" s="4"/>
      <c r="S58" s="4"/>
    </row>
    <row r="59" spans="1:20" x14ac:dyDescent="0.25">
      <c r="A59" s="4"/>
      <c r="B59" s="43"/>
      <c r="C59" s="43"/>
      <c r="D59" s="43"/>
      <c r="E59" s="43"/>
      <c r="F59" s="43"/>
      <c r="G59" s="43"/>
      <c r="H59" s="43"/>
      <c r="I59" s="43"/>
      <c r="J59" s="43"/>
      <c r="K59" s="43"/>
      <c r="L59" s="43"/>
      <c r="M59" s="43"/>
      <c r="N59" s="43"/>
      <c r="O59" s="43"/>
      <c r="P59" s="43"/>
      <c r="Q59" s="43"/>
      <c r="R59" s="43"/>
      <c r="S59" s="43"/>
      <c r="T59" s="43"/>
    </row>
    <row r="60" spans="1:20" x14ac:dyDescent="0.25">
      <c r="A60" s="4"/>
      <c r="B60" s="43"/>
      <c r="C60" s="43"/>
      <c r="D60" s="43"/>
      <c r="E60" s="43"/>
      <c r="F60" s="43"/>
      <c r="G60" s="43"/>
      <c r="H60" s="43"/>
      <c r="I60" s="43"/>
      <c r="J60" s="43"/>
      <c r="K60" s="43"/>
      <c r="L60" s="43"/>
      <c r="M60" s="43"/>
      <c r="N60" s="43"/>
      <c r="O60" s="43"/>
      <c r="P60" s="43"/>
      <c r="Q60" s="43"/>
      <c r="R60" s="43"/>
      <c r="S60" s="43"/>
      <c r="T60" s="43"/>
    </row>
    <row r="61" spans="1:20" x14ac:dyDescent="0.25">
      <c r="A61" s="4"/>
      <c r="B61" s="4"/>
      <c r="C61" s="11"/>
      <c r="D61" s="11"/>
      <c r="E61" s="11"/>
      <c r="F61" s="11"/>
      <c r="G61" s="11"/>
      <c r="H61" s="11"/>
      <c r="I61" s="11"/>
      <c r="J61" s="11"/>
      <c r="K61" s="11"/>
      <c r="L61" s="11"/>
      <c r="M61" s="11"/>
      <c r="N61" s="11"/>
      <c r="O61" s="11"/>
      <c r="P61" s="4"/>
      <c r="Q61" s="4"/>
    </row>
    <row r="62" spans="1:20" x14ac:dyDescent="0.25">
      <c r="A62" s="4"/>
      <c r="B62" s="4"/>
      <c r="C62" s="11"/>
      <c r="D62" s="11"/>
      <c r="E62" s="11"/>
      <c r="F62" s="11"/>
      <c r="G62" s="11"/>
      <c r="H62" s="11"/>
      <c r="I62" s="11"/>
      <c r="J62" s="11"/>
      <c r="K62" s="11"/>
      <c r="L62" s="11"/>
      <c r="M62" s="11"/>
      <c r="N62" s="11"/>
      <c r="O62" s="11"/>
      <c r="P62" s="4"/>
      <c r="Q62" s="4"/>
    </row>
    <row r="63" spans="1:20" x14ac:dyDescent="0.25">
      <c r="A63" s="4"/>
      <c r="B63" s="4"/>
      <c r="C63" s="11"/>
      <c r="D63" s="11"/>
      <c r="E63" s="11"/>
      <c r="F63" s="11"/>
      <c r="G63" s="11"/>
      <c r="H63" s="11"/>
      <c r="I63" s="11"/>
      <c r="J63" s="11"/>
      <c r="K63" s="11"/>
      <c r="L63" s="11"/>
      <c r="M63" s="11"/>
      <c r="N63" s="11"/>
      <c r="O63" s="11"/>
      <c r="P63" s="4"/>
      <c r="Q63" s="4"/>
    </row>
    <row r="64" spans="1:20" x14ac:dyDescent="0.25">
      <c r="A64" s="4"/>
      <c r="B64" s="4"/>
      <c r="C64" s="11"/>
      <c r="D64" s="11"/>
      <c r="E64" s="11"/>
      <c r="F64" s="11"/>
      <c r="G64" s="11"/>
      <c r="H64" s="11"/>
      <c r="I64" s="11"/>
      <c r="J64" s="11"/>
      <c r="K64" s="11"/>
      <c r="L64" s="11"/>
      <c r="M64" s="11"/>
      <c r="N64" s="11"/>
      <c r="O64" s="11"/>
      <c r="P64" s="4"/>
      <c r="Q64" s="4"/>
    </row>
    <row r="65" spans="1:17" x14ac:dyDescent="0.25">
      <c r="A65" s="4"/>
      <c r="B65" s="4"/>
      <c r="C65" s="11"/>
      <c r="D65" s="11"/>
      <c r="E65" s="11"/>
      <c r="F65" s="11"/>
      <c r="G65" s="11"/>
      <c r="H65" s="11"/>
      <c r="I65" s="11"/>
      <c r="J65" s="11"/>
      <c r="K65" s="11"/>
      <c r="L65" s="11"/>
      <c r="M65" s="11"/>
      <c r="N65" s="11"/>
      <c r="O65" s="11"/>
      <c r="P65" s="4"/>
      <c r="Q65" s="4"/>
    </row>
    <row r="66" spans="1:17" x14ac:dyDescent="0.25">
      <c r="A66" s="4"/>
      <c r="B66" s="4"/>
      <c r="C66" s="11"/>
      <c r="D66" s="11"/>
      <c r="E66" s="11"/>
      <c r="F66" s="11"/>
      <c r="G66" s="11"/>
      <c r="H66" s="11"/>
      <c r="I66" s="11"/>
      <c r="J66" s="11"/>
      <c r="K66" s="11"/>
      <c r="L66" s="11"/>
      <c r="M66" s="11"/>
      <c r="N66" s="11"/>
      <c r="O66" s="11"/>
      <c r="P66" s="4"/>
      <c r="Q66" s="4"/>
    </row>
    <row r="67" spans="1:17" x14ac:dyDescent="0.25">
      <c r="A67" s="4"/>
      <c r="B67" s="4"/>
      <c r="C67" s="11"/>
      <c r="D67" s="11"/>
      <c r="E67" s="11"/>
      <c r="F67" s="11"/>
      <c r="G67" s="11"/>
      <c r="H67" s="11"/>
      <c r="I67" s="11"/>
      <c r="J67" s="11"/>
      <c r="K67" s="11"/>
      <c r="L67" s="11"/>
      <c r="M67" s="11"/>
      <c r="N67" s="11"/>
      <c r="O67" s="11"/>
      <c r="P67" s="4"/>
      <c r="Q67" s="4"/>
    </row>
    <row r="68" spans="1:17" x14ac:dyDescent="0.25">
      <c r="A68" s="4"/>
      <c r="B68" s="4"/>
      <c r="C68" s="11"/>
      <c r="D68" s="11"/>
      <c r="E68" s="11"/>
      <c r="F68" s="11"/>
      <c r="G68" s="11"/>
      <c r="H68" s="11"/>
      <c r="I68" s="11"/>
      <c r="J68" s="11"/>
      <c r="K68" s="11"/>
      <c r="L68" s="11"/>
      <c r="M68" s="11"/>
      <c r="N68" s="11"/>
      <c r="O68" s="11"/>
      <c r="P68" s="4"/>
      <c r="Q68" s="4"/>
    </row>
    <row r="69" spans="1:17" x14ac:dyDescent="0.25">
      <c r="A69" s="4"/>
      <c r="B69" s="4"/>
      <c r="C69" s="11"/>
      <c r="D69" s="11"/>
      <c r="E69" s="11"/>
      <c r="F69" s="11"/>
      <c r="G69" s="11"/>
      <c r="H69" s="11"/>
      <c r="I69" s="11"/>
      <c r="J69" s="11"/>
      <c r="K69" s="11"/>
      <c r="L69" s="11"/>
      <c r="M69" s="11"/>
      <c r="N69" s="11"/>
      <c r="O69" s="11"/>
      <c r="P69" s="4"/>
      <c r="Q69" s="4"/>
    </row>
    <row r="70" spans="1:17" x14ac:dyDescent="0.25">
      <c r="A70" s="4"/>
      <c r="B70" s="4"/>
      <c r="C70" s="11"/>
      <c r="D70" s="11"/>
      <c r="E70" s="11"/>
      <c r="F70" s="11"/>
      <c r="G70" s="11"/>
      <c r="H70" s="11"/>
      <c r="I70" s="11"/>
      <c r="J70" s="11"/>
      <c r="K70" s="11"/>
      <c r="L70" s="11"/>
      <c r="M70" s="11"/>
      <c r="N70" s="11"/>
      <c r="O70" s="11"/>
      <c r="P70" s="4"/>
      <c r="Q70" s="4"/>
    </row>
    <row r="71" spans="1:17" x14ac:dyDescent="0.25">
      <c r="A71" s="4"/>
      <c r="B71" s="4"/>
      <c r="C71" s="11"/>
      <c r="D71" s="11"/>
      <c r="E71" s="11"/>
      <c r="F71" s="11"/>
      <c r="G71" s="11"/>
      <c r="H71" s="11"/>
      <c r="I71" s="11"/>
      <c r="J71" s="11"/>
      <c r="K71" s="11"/>
      <c r="L71" s="11"/>
      <c r="M71" s="11"/>
      <c r="N71" s="11"/>
      <c r="O71" s="11"/>
      <c r="P71" s="4"/>
      <c r="Q71" s="4"/>
    </row>
    <row r="72" spans="1:17" x14ac:dyDescent="0.25">
      <c r="A72" s="4"/>
      <c r="B72" s="4"/>
      <c r="C72" s="11"/>
      <c r="D72" s="11"/>
      <c r="E72" s="11"/>
      <c r="F72" s="11"/>
      <c r="G72" s="11"/>
      <c r="H72" s="11"/>
      <c r="I72" s="11"/>
      <c r="J72" s="11"/>
      <c r="K72" s="11"/>
      <c r="L72" s="11"/>
      <c r="M72" s="11"/>
      <c r="N72" s="11"/>
      <c r="O72" s="11"/>
      <c r="P72" s="4"/>
      <c r="Q72" s="4"/>
    </row>
    <row r="73" spans="1:17" x14ac:dyDescent="0.25">
      <c r="A73" s="4"/>
      <c r="B73" s="4"/>
      <c r="C73" s="11"/>
      <c r="D73" s="11"/>
      <c r="E73" s="11"/>
      <c r="F73" s="11"/>
      <c r="G73" s="11"/>
      <c r="H73" s="11"/>
      <c r="I73" s="11"/>
      <c r="J73" s="11"/>
      <c r="K73" s="11"/>
      <c r="L73" s="11"/>
      <c r="M73" s="11"/>
      <c r="N73" s="11"/>
      <c r="O73" s="11"/>
      <c r="P73" s="4"/>
      <c r="Q73" s="4"/>
    </row>
    <row r="74" spans="1:17" x14ac:dyDescent="0.25">
      <c r="A74" s="4"/>
      <c r="B74" s="4"/>
      <c r="C74" s="11"/>
      <c r="D74" s="11"/>
      <c r="E74" s="11"/>
      <c r="F74" s="11"/>
      <c r="G74" s="11"/>
      <c r="H74" s="11"/>
      <c r="I74" s="11"/>
      <c r="J74" s="11"/>
      <c r="K74" s="11"/>
      <c r="L74" s="11"/>
      <c r="M74" s="11"/>
      <c r="N74" s="11"/>
      <c r="O74" s="11"/>
      <c r="P74" s="4"/>
      <c r="Q74" s="4"/>
    </row>
    <row r="75" spans="1:17" x14ac:dyDescent="0.25">
      <c r="A75" s="4"/>
      <c r="B75" s="4"/>
      <c r="C75" s="11"/>
      <c r="D75" s="11"/>
      <c r="E75" s="11"/>
      <c r="F75" s="11"/>
      <c r="G75" s="11"/>
      <c r="H75" s="11"/>
      <c r="I75" s="11"/>
      <c r="J75" s="11"/>
      <c r="K75" s="11"/>
      <c r="L75" s="11"/>
      <c r="M75" s="11"/>
      <c r="N75" s="11"/>
      <c r="O75" s="11"/>
      <c r="P75" s="4"/>
      <c r="Q75" s="4"/>
    </row>
    <row r="76" spans="1:17" x14ac:dyDescent="0.25">
      <c r="A76" s="4"/>
      <c r="B76" s="4"/>
      <c r="C76" s="11"/>
      <c r="D76" s="11"/>
      <c r="E76" s="11"/>
      <c r="F76" s="11"/>
      <c r="G76" s="11"/>
      <c r="H76" s="11"/>
      <c r="I76" s="11"/>
      <c r="J76" s="11"/>
      <c r="K76" s="11"/>
      <c r="L76" s="11"/>
      <c r="M76" s="11"/>
      <c r="N76" s="11"/>
      <c r="O76" s="11"/>
      <c r="P76" s="4"/>
      <c r="Q76" s="4"/>
    </row>
    <row r="77" spans="1:17" x14ac:dyDescent="0.25">
      <c r="A77" s="4"/>
      <c r="B77" s="4"/>
      <c r="C77" s="11"/>
      <c r="D77" s="11"/>
      <c r="E77" s="11"/>
      <c r="F77" s="11"/>
      <c r="G77" s="11"/>
      <c r="H77" s="11"/>
      <c r="I77" s="11"/>
      <c r="J77" s="11"/>
      <c r="K77" s="11"/>
      <c r="L77" s="11"/>
      <c r="M77" s="11"/>
      <c r="N77" s="11"/>
      <c r="O77" s="11"/>
      <c r="P77" s="4"/>
      <c r="Q77" s="4"/>
    </row>
    <row r="78" spans="1:17" x14ac:dyDescent="0.25">
      <c r="A78" s="4"/>
      <c r="B78" s="4"/>
      <c r="C78" s="11"/>
      <c r="D78" s="11"/>
      <c r="E78" s="11"/>
      <c r="F78" s="11"/>
      <c r="G78" s="11"/>
      <c r="H78" s="11"/>
      <c r="I78" s="11"/>
      <c r="J78" s="11"/>
      <c r="K78" s="11"/>
      <c r="L78" s="11"/>
      <c r="M78" s="11"/>
      <c r="N78" s="11"/>
      <c r="O78" s="11"/>
      <c r="P78" s="4"/>
      <c r="Q78" s="4"/>
    </row>
    <row r="79" spans="1:17" x14ac:dyDescent="0.25">
      <c r="A79" s="4"/>
      <c r="B79" s="4"/>
      <c r="C79" s="11"/>
      <c r="D79" s="11"/>
      <c r="E79" s="11"/>
      <c r="F79" s="11"/>
      <c r="G79" s="11"/>
      <c r="H79" s="11"/>
      <c r="I79" s="11"/>
      <c r="J79" s="11"/>
      <c r="K79" s="11"/>
      <c r="L79" s="11"/>
      <c r="M79" s="11"/>
      <c r="N79" s="11"/>
      <c r="O79" s="11"/>
      <c r="P79" s="4"/>
      <c r="Q79" s="4"/>
    </row>
    <row r="80" spans="1:17" x14ac:dyDescent="0.25">
      <c r="A80" s="4"/>
      <c r="B80" s="4"/>
      <c r="C80" s="11"/>
      <c r="D80" s="11"/>
      <c r="E80" s="11"/>
      <c r="F80" s="11"/>
      <c r="G80" s="11"/>
      <c r="H80" s="11"/>
      <c r="I80" s="11"/>
      <c r="J80" s="11"/>
      <c r="K80" s="11"/>
      <c r="L80" s="11"/>
      <c r="M80" s="11"/>
      <c r="N80" s="11"/>
      <c r="O80" s="11"/>
      <c r="P80" s="4"/>
      <c r="Q80" s="4"/>
    </row>
    <row r="81" spans="1:17" x14ac:dyDescent="0.25">
      <c r="A81" s="4"/>
      <c r="B81" s="4"/>
      <c r="C81" s="11"/>
      <c r="D81" s="11"/>
      <c r="E81" s="11"/>
      <c r="F81" s="11"/>
      <c r="G81" s="11"/>
      <c r="H81" s="11"/>
      <c r="I81" s="11"/>
      <c r="J81" s="11"/>
      <c r="K81" s="11"/>
      <c r="L81" s="11"/>
      <c r="M81" s="11"/>
      <c r="N81" s="11"/>
      <c r="O81" s="11"/>
      <c r="P81" s="4"/>
      <c r="Q81" s="4"/>
    </row>
    <row r="82" spans="1:17" x14ac:dyDescent="0.25">
      <c r="C82" s="5"/>
      <c r="D82" s="5"/>
      <c r="E82" s="5"/>
      <c r="F82" s="5"/>
      <c r="G82" s="5"/>
      <c r="H82" s="5"/>
      <c r="I82" s="5"/>
      <c r="J82" s="5"/>
      <c r="K82" s="5"/>
      <c r="L82" s="5"/>
      <c r="M82" s="5"/>
      <c r="N82" s="5"/>
      <c r="O82" s="5"/>
    </row>
    <row r="83" spans="1:17" x14ac:dyDescent="0.25">
      <c r="C83" s="5"/>
      <c r="D83" s="5"/>
      <c r="E83" s="5"/>
      <c r="F83" s="5"/>
      <c r="G83" s="5"/>
      <c r="H83" s="5"/>
      <c r="I83" s="5"/>
      <c r="J83" s="5"/>
      <c r="K83" s="5"/>
      <c r="L83" s="5"/>
      <c r="M83" s="5"/>
      <c r="N83" s="5"/>
      <c r="O83" s="5"/>
    </row>
    <row r="84" spans="1:17" x14ac:dyDescent="0.25">
      <c r="C84" s="5"/>
      <c r="D84" s="5"/>
      <c r="E84" s="5"/>
      <c r="F84" s="5"/>
      <c r="G84" s="5"/>
      <c r="H84" s="5"/>
      <c r="I84" s="5"/>
      <c r="J84" s="5"/>
      <c r="K84" s="5"/>
      <c r="L84" s="5"/>
      <c r="M84" s="5"/>
      <c r="N84" s="5"/>
      <c r="O84" s="5"/>
    </row>
    <row r="85" spans="1:17" x14ac:dyDescent="0.25">
      <c r="C85" s="5"/>
      <c r="D85" s="5"/>
      <c r="E85" s="5"/>
      <c r="F85" s="5"/>
      <c r="G85" s="5"/>
      <c r="H85" s="5"/>
      <c r="I85" s="5"/>
      <c r="J85" s="5"/>
      <c r="K85" s="5"/>
      <c r="L85" s="5"/>
      <c r="M85" s="5"/>
      <c r="N85" s="5"/>
      <c r="O85" s="5"/>
    </row>
    <row r="86" spans="1:17" x14ac:dyDescent="0.25">
      <c r="C86" s="5"/>
      <c r="D86" s="5"/>
      <c r="E86" s="5"/>
      <c r="F86" s="5"/>
      <c r="G86" s="5"/>
      <c r="H86" s="5"/>
      <c r="I86" s="5"/>
      <c r="J86" s="5"/>
      <c r="K86" s="5"/>
      <c r="L86" s="5"/>
      <c r="M86" s="5"/>
      <c r="N86" s="5"/>
      <c r="O86" s="5"/>
    </row>
    <row r="87" spans="1:17" x14ac:dyDescent="0.25">
      <c r="C87" s="5"/>
      <c r="D87" s="5"/>
      <c r="E87" s="5"/>
      <c r="F87" s="5"/>
      <c r="G87" s="5"/>
      <c r="H87" s="5"/>
      <c r="I87" s="5"/>
      <c r="J87" s="5"/>
      <c r="K87" s="5"/>
      <c r="L87" s="5"/>
      <c r="M87" s="5"/>
      <c r="N87" s="5"/>
      <c r="O87" s="5"/>
    </row>
    <row r="88" spans="1:17" x14ac:dyDescent="0.25">
      <c r="C88" s="5"/>
      <c r="D88" s="5"/>
      <c r="E88" s="5"/>
      <c r="F88" s="5"/>
      <c r="G88" s="5"/>
      <c r="H88" s="5"/>
      <c r="I88" s="5"/>
      <c r="J88" s="5"/>
      <c r="K88" s="5"/>
      <c r="L88" s="5"/>
      <c r="M88" s="5"/>
      <c r="N88" s="5"/>
      <c r="O88" s="5"/>
    </row>
    <row r="89" spans="1:17" x14ac:dyDescent="0.25">
      <c r="C89" s="5"/>
      <c r="D89" s="5"/>
      <c r="E89" s="5"/>
      <c r="F89" s="5"/>
      <c r="G89" s="5"/>
      <c r="H89" s="5"/>
      <c r="I89" s="5"/>
      <c r="J89" s="5"/>
      <c r="K89" s="5"/>
      <c r="L89" s="5"/>
      <c r="M89" s="5"/>
      <c r="N89" s="5"/>
      <c r="O89" s="5"/>
    </row>
    <row r="90" spans="1:17" x14ac:dyDescent="0.25">
      <c r="C90" s="5"/>
      <c r="D90" s="5"/>
      <c r="E90" s="5"/>
      <c r="F90" s="5"/>
      <c r="G90" s="5"/>
      <c r="H90" s="5"/>
      <c r="I90" s="5"/>
      <c r="J90" s="5"/>
      <c r="K90" s="5"/>
      <c r="L90" s="5"/>
      <c r="M90" s="5"/>
      <c r="N90" s="5"/>
      <c r="O90" s="5"/>
    </row>
    <row r="91" spans="1:17" x14ac:dyDescent="0.25">
      <c r="C91" s="5"/>
      <c r="D91" s="5"/>
      <c r="E91" s="5"/>
      <c r="F91" s="5"/>
      <c r="G91" s="5"/>
      <c r="H91" s="5"/>
      <c r="I91" s="5"/>
      <c r="J91" s="5"/>
      <c r="K91" s="5"/>
      <c r="L91" s="5"/>
      <c r="M91" s="5"/>
      <c r="N91" s="5"/>
      <c r="O91" s="5"/>
    </row>
    <row r="92" spans="1:17" x14ac:dyDescent="0.25">
      <c r="C92" s="5"/>
      <c r="D92" s="5"/>
      <c r="E92" s="5"/>
      <c r="F92" s="5"/>
      <c r="G92" s="5"/>
      <c r="H92" s="5"/>
      <c r="I92" s="5"/>
      <c r="J92" s="5"/>
      <c r="K92" s="5"/>
      <c r="L92" s="5"/>
      <c r="M92" s="5"/>
      <c r="N92" s="5"/>
      <c r="O92" s="5"/>
    </row>
    <row r="93" spans="1:17" x14ac:dyDescent="0.25">
      <c r="C93" s="5"/>
      <c r="D93" s="5"/>
      <c r="E93" s="5"/>
      <c r="F93" s="5"/>
      <c r="G93" s="5"/>
      <c r="H93" s="5"/>
      <c r="I93" s="5"/>
      <c r="J93" s="5"/>
      <c r="K93" s="5"/>
      <c r="L93" s="5"/>
      <c r="M93" s="5"/>
      <c r="N93" s="5"/>
      <c r="O93" s="5"/>
    </row>
    <row r="94" spans="1:17" x14ac:dyDescent="0.25">
      <c r="C94" s="5"/>
      <c r="D94" s="5"/>
      <c r="E94" s="5"/>
      <c r="F94" s="5"/>
      <c r="G94" s="5"/>
      <c r="H94" s="5"/>
      <c r="I94" s="5"/>
      <c r="J94" s="5"/>
      <c r="K94" s="5"/>
      <c r="L94" s="5"/>
      <c r="M94" s="5"/>
      <c r="N94" s="5"/>
      <c r="O94" s="5"/>
    </row>
    <row r="95" spans="1:17" x14ac:dyDescent="0.25">
      <c r="C95" s="5"/>
      <c r="D95" s="5"/>
      <c r="E95" s="5"/>
      <c r="F95" s="5"/>
      <c r="G95" s="5"/>
      <c r="H95" s="5"/>
      <c r="I95" s="5"/>
      <c r="J95" s="5"/>
      <c r="K95" s="5"/>
      <c r="L95" s="5"/>
      <c r="M95" s="5"/>
      <c r="N95" s="5"/>
      <c r="O95" s="5"/>
    </row>
    <row r="96" spans="1:17" x14ac:dyDescent="0.25">
      <c r="C96" s="5"/>
      <c r="D96" s="5"/>
      <c r="E96" s="5"/>
      <c r="F96" s="5"/>
      <c r="G96" s="5"/>
      <c r="H96" s="5"/>
      <c r="I96" s="5"/>
      <c r="J96" s="5"/>
      <c r="K96" s="5"/>
      <c r="L96" s="5"/>
      <c r="M96" s="5"/>
      <c r="N96" s="5"/>
      <c r="O96" s="5"/>
    </row>
    <row r="97" spans="3:15" x14ac:dyDescent="0.25">
      <c r="C97" s="5"/>
      <c r="D97" s="5"/>
      <c r="E97" s="5"/>
      <c r="F97" s="5"/>
      <c r="G97" s="5"/>
      <c r="H97" s="5"/>
      <c r="I97" s="5"/>
      <c r="J97" s="5"/>
      <c r="K97" s="5"/>
      <c r="L97" s="5"/>
      <c r="M97" s="5"/>
      <c r="N97" s="5"/>
      <c r="O97" s="5"/>
    </row>
    <row r="98" spans="3:15" x14ac:dyDescent="0.25">
      <c r="C98" s="5"/>
      <c r="D98" s="5"/>
      <c r="E98" s="5"/>
      <c r="F98" s="5"/>
      <c r="G98" s="5"/>
      <c r="H98" s="5"/>
      <c r="I98" s="5"/>
      <c r="J98" s="5"/>
      <c r="K98" s="5"/>
      <c r="L98" s="5"/>
      <c r="M98" s="5"/>
      <c r="N98" s="5"/>
      <c r="O98" s="5"/>
    </row>
    <row r="99" spans="3:15" x14ac:dyDescent="0.25">
      <c r="C99" s="5"/>
      <c r="D99" s="5"/>
      <c r="E99" s="5"/>
      <c r="F99" s="5"/>
      <c r="G99" s="5"/>
      <c r="H99" s="5"/>
      <c r="I99" s="5"/>
      <c r="J99" s="5"/>
      <c r="K99" s="5"/>
      <c r="L99" s="5"/>
      <c r="M99" s="5"/>
      <c r="N99" s="5"/>
      <c r="O99" s="5"/>
    </row>
    <row r="100" spans="3:15" x14ac:dyDescent="0.25">
      <c r="C100" s="5"/>
      <c r="D100" s="5"/>
      <c r="E100" s="5"/>
      <c r="F100" s="5"/>
      <c r="G100" s="5"/>
      <c r="H100" s="5"/>
      <c r="I100" s="5"/>
      <c r="J100" s="5"/>
      <c r="K100" s="5"/>
      <c r="L100" s="5"/>
      <c r="M100" s="5"/>
      <c r="N100" s="5"/>
      <c r="O100" s="5"/>
    </row>
    <row r="101" spans="3:15" x14ac:dyDescent="0.25">
      <c r="C101" s="5"/>
      <c r="D101" s="5"/>
      <c r="E101" s="5"/>
      <c r="F101" s="5"/>
      <c r="G101" s="5"/>
      <c r="H101" s="5"/>
      <c r="I101" s="5"/>
      <c r="J101" s="5"/>
      <c r="K101" s="5"/>
      <c r="L101" s="5"/>
      <c r="M101" s="5"/>
      <c r="N101" s="5"/>
      <c r="O101" s="5"/>
    </row>
    <row r="102" spans="3:15" x14ac:dyDescent="0.25">
      <c r="C102" s="5"/>
      <c r="D102" s="5"/>
      <c r="E102" s="5"/>
      <c r="F102" s="5"/>
      <c r="G102" s="5"/>
      <c r="H102" s="5"/>
      <c r="I102" s="5"/>
      <c r="J102" s="5"/>
      <c r="K102" s="5"/>
      <c r="L102" s="5"/>
      <c r="M102" s="5"/>
      <c r="N102" s="5"/>
      <c r="O102" s="5"/>
    </row>
    <row r="103" spans="3:15" x14ac:dyDescent="0.25">
      <c r="C103" s="5"/>
      <c r="D103" s="5"/>
      <c r="E103" s="5"/>
      <c r="F103" s="5"/>
      <c r="G103" s="5"/>
      <c r="H103" s="5"/>
      <c r="I103" s="5"/>
      <c r="J103" s="5"/>
      <c r="K103" s="5"/>
      <c r="L103" s="5"/>
      <c r="M103" s="5"/>
      <c r="N103" s="5"/>
      <c r="O103" s="5"/>
    </row>
    <row r="104" spans="3:15" x14ac:dyDescent="0.25">
      <c r="C104" s="5"/>
      <c r="D104" s="5"/>
      <c r="E104" s="5"/>
      <c r="F104" s="5"/>
      <c r="G104" s="5"/>
      <c r="H104" s="5"/>
      <c r="I104" s="5"/>
      <c r="J104" s="5"/>
      <c r="K104" s="5"/>
      <c r="L104" s="5"/>
      <c r="M104" s="5"/>
      <c r="N104" s="5"/>
      <c r="O104" s="5"/>
    </row>
    <row r="105" spans="3:15" x14ac:dyDescent="0.25">
      <c r="C105" s="5"/>
      <c r="D105" s="5"/>
      <c r="E105" s="5"/>
      <c r="F105" s="5"/>
      <c r="G105" s="5"/>
      <c r="H105" s="5"/>
      <c r="I105" s="5"/>
      <c r="J105" s="5"/>
      <c r="K105" s="5"/>
      <c r="L105" s="5"/>
      <c r="M105" s="5"/>
      <c r="N105" s="5"/>
      <c r="O105" s="5"/>
    </row>
    <row r="106" spans="3:15" x14ac:dyDescent="0.25">
      <c r="C106" s="5"/>
      <c r="D106" s="5"/>
      <c r="E106" s="5"/>
      <c r="F106" s="5"/>
      <c r="G106" s="5"/>
      <c r="H106" s="5"/>
      <c r="I106" s="5"/>
      <c r="J106" s="5"/>
      <c r="K106" s="5"/>
      <c r="L106" s="5"/>
      <c r="M106" s="5"/>
      <c r="N106" s="5"/>
      <c r="O106" s="5"/>
    </row>
    <row r="107" spans="3:15" x14ac:dyDescent="0.25">
      <c r="C107" s="5"/>
      <c r="D107" s="5"/>
      <c r="E107" s="5"/>
      <c r="F107" s="5"/>
      <c r="G107" s="5"/>
      <c r="H107" s="5"/>
      <c r="I107" s="5"/>
      <c r="J107" s="5"/>
      <c r="K107" s="5"/>
      <c r="L107" s="5"/>
      <c r="M107" s="5"/>
      <c r="N107" s="5"/>
      <c r="O107" s="5"/>
    </row>
    <row r="108" spans="3:15" x14ac:dyDescent="0.25">
      <c r="C108" s="5"/>
      <c r="D108" s="5"/>
      <c r="E108" s="5"/>
      <c r="F108" s="5"/>
      <c r="G108" s="5"/>
      <c r="H108" s="5"/>
      <c r="I108" s="5"/>
      <c r="J108" s="5"/>
      <c r="K108" s="5"/>
      <c r="L108" s="5"/>
      <c r="M108" s="5"/>
      <c r="N108" s="5"/>
      <c r="O108" s="5"/>
    </row>
    <row r="109" spans="3:15" x14ac:dyDescent="0.25">
      <c r="C109" s="5"/>
      <c r="D109" s="5"/>
      <c r="E109" s="5"/>
      <c r="F109" s="5"/>
      <c r="G109" s="5"/>
      <c r="H109" s="5"/>
      <c r="I109" s="5"/>
      <c r="J109" s="5"/>
      <c r="K109" s="5"/>
      <c r="L109" s="5"/>
      <c r="M109" s="5"/>
      <c r="N109" s="5"/>
      <c r="O109" s="5"/>
    </row>
    <row r="110" spans="3:15" x14ac:dyDescent="0.25">
      <c r="C110" s="5"/>
      <c r="D110" s="5"/>
      <c r="E110" s="5"/>
      <c r="F110" s="5"/>
      <c r="G110" s="5"/>
      <c r="H110" s="5"/>
      <c r="I110" s="5"/>
      <c r="J110" s="5"/>
      <c r="K110" s="5"/>
      <c r="L110" s="5"/>
      <c r="M110" s="5"/>
      <c r="N110" s="5"/>
      <c r="O110" s="5"/>
    </row>
    <row r="111" spans="3:15" x14ac:dyDescent="0.25">
      <c r="C111" s="5"/>
      <c r="D111" s="5"/>
      <c r="E111" s="5"/>
      <c r="F111" s="5"/>
      <c r="G111" s="5"/>
      <c r="H111" s="5"/>
      <c r="I111" s="5"/>
      <c r="J111" s="5"/>
      <c r="K111" s="5"/>
      <c r="L111" s="5"/>
      <c r="M111" s="5"/>
      <c r="N111" s="5"/>
      <c r="O111" s="5"/>
    </row>
    <row r="112" spans="3:15" x14ac:dyDescent="0.25">
      <c r="C112" s="5"/>
      <c r="D112" s="5"/>
      <c r="E112" s="5"/>
      <c r="F112" s="5"/>
      <c r="G112" s="5"/>
      <c r="H112" s="5"/>
      <c r="I112" s="5"/>
      <c r="J112" s="5"/>
      <c r="K112" s="5"/>
      <c r="L112" s="5"/>
      <c r="M112" s="5"/>
      <c r="N112" s="5"/>
      <c r="O112" s="5"/>
    </row>
    <row r="113" spans="3:15" x14ac:dyDescent="0.25">
      <c r="C113" s="5"/>
      <c r="D113" s="5"/>
      <c r="E113" s="5"/>
      <c r="F113" s="5"/>
      <c r="G113" s="5"/>
      <c r="H113" s="5"/>
      <c r="I113" s="5"/>
      <c r="J113" s="5"/>
      <c r="K113" s="5"/>
      <c r="L113" s="5"/>
      <c r="M113" s="5"/>
      <c r="N113" s="5"/>
      <c r="O113" s="5"/>
    </row>
    <row r="114" spans="3:15" x14ac:dyDescent="0.25">
      <c r="C114" s="5"/>
      <c r="D114" s="5"/>
      <c r="E114" s="5"/>
      <c r="F114" s="5"/>
      <c r="G114" s="5"/>
      <c r="H114" s="5"/>
      <c r="I114" s="5"/>
      <c r="J114" s="5"/>
      <c r="K114" s="5"/>
      <c r="L114" s="5"/>
      <c r="M114" s="5"/>
      <c r="N114" s="5"/>
      <c r="O114" s="5"/>
    </row>
    <row r="115" spans="3:15" x14ac:dyDescent="0.25">
      <c r="C115" s="5"/>
      <c r="D115" s="5"/>
      <c r="E115" s="5"/>
      <c r="F115" s="5"/>
      <c r="G115" s="5"/>
      <c r="H115" s="5"/>
      <c r="I115" s="5"/>
      <c r="J115" s="5"/>
      <c r="K115" s="5"/>
      <c r="L115" s="5"/>
      <c r="M115" s="5"/>
      <c r="N115" s="5"/>
      <c r="O115" s="5"/>
    </row>
    <row r="116" spans="3:15" x14ac:dyDescent="0.25">
      <c r="C116" s="5"/>
      <c r="D116" s="5"/>
      <c r="E116" s="5"/>
      <c r="F116" s="5"/>
      <c r="G116" s="5"/>
      <c r="H116" s="5"/>
      <c r="I116" s="5"/>
      <c r="J116" s="5"/>
      <c r="K116" s="5"/>
      <c r="L116" s="5"/>
      <c r="M116" s="5"/>
      <c r="N116" s="5"/>
      <c r="O116" s="5"/>
    </row>
    <row r="117" spans="3:15" x14ac:dyDescent="0.25">
      <c r="C117" s="5"/>
      <c r="D117" s="5"/>
      <c r="E117" s="5"/>
      <c r="F117" s="5"/>
      <c r="G117" s="5"/>
      <c r="H117" s="5"/>
      <c r="I117" s="5"/>
      <c r="J117" s="5"/>
      <c r="K117" s="5"/>
      <c r="L117" s="5"/>
      <c r="M117" s="5"/>
      <c r="N117" s="5"/>
      <c r="O117" s="5"/>
    </row>
    <row r="118" spans="3:15" x14ac:dyDescent="0.25">
      <c r="C118" s="5"/>
      <c r="D118" s="5"/>
      <c r="E118" s="5"/>
      <c r="F118" s="5"/>
      <c r="G118" s="5"/>
      <c r="H118" s="5"/>
      <c r="I118" s="5"/>
      <c r="J118" s="5"/>
      <c r="K118" s="5"/>
      <c r="L118" s="5"/>
      <c r="M118" s="5"/>
      <c r="N118" s="5"/>
      <c r="O118" s="5"/>
    </row>
    <row r="119" spans="3:15" x14ac:dyDescent="0.25">
      <c r="C119" s="5"/>
      <c r="D119" s="5"/>
      <c r="E119" s="5"/>
      <c r="F119" s="5"/>
      <c r="G119" s="5"/>
      <c r="H119" s="5"/>
      <c r="I119" s="5"/>
      <c r="J119" s="5"/>
      <c r="K119" s="5"/>
      <c r="L119" s="5"/>
      <c r="M119" s="5"/>
      <c r="N119" s="5"/>
      <c r="O119" s="5"/>
    </row>
    <row r="120" spans="3:15" x14ac:dyDescent="0.25">
      <c r="C120" s="5"/>
      <c r="D120" s="5"/>
      <c r="E120" s="5"/>
      <c r="F120" s="5"/>
      <c r="G120" s="5"/>
      <c r="H120" s="5"/>
      <c r="I120" s="5"/>
      <c r="J120" s="5"/>
      <c r="K120" s="5"/>
      <c r="L120" s="5"/>
      <c r="M120" s="5"/>
      <c r="N120" s="5"/>
      <c r="O120" s="5"/>
    </row>
    <row r="121" spans="3:15" x14ac:dyDescent="0.25">
      <c r="C121" s="5"/>
      <c r="D121" s="5"/>
      <c r="E121" s="5"/>
      <c r="F121" s="5"/>
      <c r="G121" s="5"/>
      <c r="H121" s="5"/>
      <c r="I121" s="5"/>
      <c r="J121" s="5"/>
      <c r="K121" s="5"/>
      <c r="L121" s="5"/>
      <c r="M121" s="5"/>
      <c r="N121" s="5"/>
      <c r="O121" s="5"/>
    </row>
    <row r="122" spans="3:15" x14ac:dyDescent="0.25">
      <c r="C122" s="5"/>
      <c r="D122" s="5"/>
      <c r="E122" s="5"/>
      <c r="F122" s="5"/>
      <c r="G122" s="5"/>
      <c r="H122" s="5"/>
      <c r="I122" s="5"/>
      <c r="J122" s="5"/>
      <c r="K122" s="5"/>
      <c r="L122" s="5"/>
      <c r="M122" s="5"/>
      <c r="N122" s="5"/>
      <c r="O122" s="5"/>
    </row>
    <row r="123" spans="3:15" x14ac:dyDescent="0.25">
      <c r="C123" s="5"/>
      <c r="D123" s="5"/>
      <c r="E123" s="5"/>
      <c r="F123" s="5"/>
      <c r="G123" s="5"/>
      <c r="H123" s="5"/>
      <c r="I123" s="5"/>
      <c r="J123" s="5"/>
      <c r="K123" s="5"/>
      <c r="L123" s="5"/>
      <c r="M123" s="5"/>
      <c r="N123" s="5"/>
      <c r="O123" s="5"/>
    </row>
    <row r="124" spans="3:15" x14ac:dyDescent="0.25">
      <c r="C124" s="5"/>
      <c r="D124" s="5"/>
      <c r="E124" s="5"/>
      <c r="F124" s="5"/>
      <c r="G124" s="5"/>
      <c r="H124" s="5"/>
      <c r="I124" s="5"/>
      <c r="J124" s="5"/>
      <c r="K124" s="5"/>
      <c r="L124" s="5"/>
      <c r="M124" s="5"/>
      <c r="N124" s="5"/>
      <c r="O124" s="5"/>
    </row>
    <row r="125" spans="3:15" x14ac:dyDescent="0.25">
      <c r="C125" s="5"/>
      <c r="D125" s="5"/>
      <c r="E125" s="5"/>
      <c r="F125" s="5"/>
      <c r="G125" s="5"/>
      <c r="H125" s="5"/>
      <c r="I125" s="5"/>
      <c r="J125" s="5"/>
      <c r="K125" s="5"/>
      <c r="L125" s="5"/>
      <c r="M125" s="5"/>
      <c r="N125" s="5"/>
      <c r="O125" s="5"/>
    </row>
    <row r="126" spans="3:15" x14ac:dyDescent="0.25">
      <c r="C126" s="5"/>
      <c r="D126" s="5"/>
      <c r="E126" s="5"/>
      <c r="F126" s="5"/>
      <c r="G126" s="5"/>
      <c r="H126" s="5"/>
      <c r="I126" s="5"/>
      <c r="J126" s="5"/>
      <c r="K126" s="5"/>
      <c r="L126" s="5"/>
      <c r="M126" s="5"/>
      <c r="N126" s="5"/>
      <c r="O126" s="5"/>
    </row>
    <row r="127" spans="3:15" x14ac:dyDescent="0.25">
      <c r="C127" s="5"/>
      <c r="D127" s="5"/>
      <c r="E127" s="5"/>
      <c r="F127" s="5"/>
      <c r="G127" s="5"/>
      <c r="H127" s="5"/>
      <c r="I127" s="5"/>
      <c r="J127" s="5"/>
      <c r="K127" s="5"/>
      <c r="L127" s="5"/>
      <c r="M127" s="5"/>
      <c r="N127" s="5"/>
      <c r="O127" s="5"/>
    </row>
    <row r="128" spans="3:15" x14ac:dyDescent="0.25">
      <c r="C128" s="5"/>
      <c r="D128" s="5"/>
      <c r="E128" s="5"/>
      <c r="F128" s="5"/>
      <c r="G128" s="5"/>
      <c r="H128" s="5"/>
      <c r="I128" s="5"/>
      <c r="J128" s="5"/>
      <c r="K128" s="5"/>
      <c r="L128" s="5"/>
      <c r="M128" s="5"/>
      <c r="N128" s="5"/>
      <c r="O128" s="5"/>
    </row>
    <row r="129" spans="3:15" x14ac:dyDescent="0.25">
      <c r="C129" s="5"/>
      <c r="D129" s="5"/>
      <c r="E129" s="5"/>
      <c r="F129" s="5"/>
      <c r="G129" s="5"/>
      <c r="H129" s="5"/>
      <c r="I129" s="5"/>
      <c r="J129" s="5"/>
      <c r="K129" s="5"/>
      <c r="L129" s="5"/>
      <c r="M129" s="5"/>
      <c r="N129" s="5"/>
      <c r="O129" s="5"/>
    </row>
    <row r="130" spans="3:15" x14ac:dyDescent="0.25">
      <c r="C130" s="5"/>
      <c r="D130" s="5"/>
      <c r="E130" s="5"/>
      <c r="F130" s="5"/>
      <c r="G130" s="5"/>
      <c r="H130" s="5"/>
      <c r="I130" s="5"/>
      <c r="J130" s="5"/>
      <c r="K130" s="5"/>
      <c r="L130" s="5"/>
      <c r="M130" s="5"/>
      <c r="N130" s="5"/>
      <c r="O130" s="5"/>
    </row>
    <row r="131" spans="3:15" x14ac:dyDescent="0.25">
      <c r="C131" s="5"/>
      <c r="D131" s="5"/>
      <c r="E131" s="5"/>
      <c r="F131" s="5"/>
      <c r="G131" s="5"/>
      <c r="H131" s="5"/>
      <c r="I131" s="5"/>
      <c r="J131" s="5"/>
      <c r="K131" s="5"/>
      <c r="L131" s="5"/>
      <c r="M131" s="5"/>
      <c r="N131" s="5"/>
      <c r="O131" s="5"/>
    </row>
    <row r="132" spans="3:15" x14ac:dyDescent="0.25">
      <c r="C132" s="5"/>
      <c r="D132" s="5"/>
      <c r="E132" s="5"/>
      <c r="F132" s="5"/>
      <c r="G132" s="5"/>
      <c r="H132" s="5"/>
      <c r="I132" s="5"/>
      <c r="J132" s="5"/>
      <c r="K132" s="5"/>
      <c r="L132" s="5"/>
      <c r="M132" s="5"/>
      <c r="N132" s="5"/>
      <c r="O132" s="5"/>
    </row>
    <row r="133" spans="3:15" x14ac:dyDescent="0.25">
      <c r="C133" s="5"/>
      <c r="D133" s="5"/>
      <c r="E133" s="5"/>
      <c r="F133" s="5"/>
      <c r="G133" s="5"/>
      <c r="H133" s="5"/>
      <c r="I133" s="5"/>
      <c r="J133" s="5"/>
      <c r="K133" s="5"/>
      <c r="L133" s="5"/>
      <c r="M133" s="5"/>
      <c r="N133" s="5"/>
      <c r="O133" s="5"/>
    </row>
    <row r="134" spans="3:15" x14ac:dyDescent="0.25">
      <c r="C134" s="5"/>
      <c r="D134" s="5"/>
      <c r="E134" s="5"/>
      <c r="F134" s="5"/>
      <c r="G134" s="5"/>
      <c r="H134" s="5"/>
      <c r="I134" s="5"/>
      <c r="J134" s="5"/>
      <c r="K134" s="5"/>
      <c r="L134" s="5"/>
      <c r="M134" s="5"/>
      <c r="N134" s="5"/>
      <c r="O134" s="5"/>
    </row>
    <row r="135" spans="3:15" x14ac:dyDescent="0.25">
      <c r="C135" s="5"/>
      <c r="D135" s="5"/>
      <c r="E135" s="5"/>
      <c r="F135" s="5"/>
      <c r="G135" s="5"/>
      <c r="H135" s="5"/>
      <c r="I135" s="5"/>
      <c r="J135" s="5"/>
      <c r="K135" s="5"/>
      <c r="L135" s="5"/>
      <c r="M135" s="5"/>
      <c r="N135" s="5"/>
      <c r="O135" s="5"/>
    </row>
    <row r="136" spans="3:15" x14ac:dyDescent="0.25">
      <c r="C136" s="5"/>
      <c r="D136" s="5"/>
      <c r="E136" s="5"/>
      <c r="F136" s="5"/>
      <c r="G136" s="5"/>
      <c r="H136" s="5"/>
      <c r="I136" s="5"/>
      <c r="J136" s="5"/>
      <c r="K136" s="5"/>
      <c r="L136" s="5"/>
      <c r="M136" s="5"/>
      <c r="N136" s="5"/>
      <c r="O136" s="5"/>
    </row>
    <row r="137" spans="3:15" x14ac:dyDescent="0.25">
      <c r="C137" s="5"/>
      <c r="D137" s="5"/>
      <c r="E137" s="5"/>
      <c r="F137" s="5"/>
      <c r="G137" s="5"/>
      <c r="H137" s="5"/>
      <c r="I137" s="5"/>
      <c r="J137" s="5"/>
      <c r="K137" s="5"/>
      <c r="L137" s="5"/>
      <c r="M137" s="5"/>
      <c r="N137" s="5"/>
      <c r="O137" s="5"/>
    </row>
    <row r="138" spans="3:15" x14ac:dyDescent="0.25">
      <c r="C138" s="5"/>
      <c r="D138" s="5"/>
      <c r="E138" s="5"/>
      <c r="F138" s="5"/>
      <c r="G138" s="5"/>
      <c r="H138" s="5"/>
      <c r="I138" s="5"/>
      <c r="J138" s="5"/>
      <c r="K138" s="5"/>
      <c r="L138" s="5"/>
      <c r="M138" s="5"/>
      <c r="N138" s="5"/>
      <c r="O138" s="5"/>
    </row>
    <row r="139" spans="3:15" x14ac:dyDescent="0.25">
      <c r="C139" s="5"/>
      <c r="D139" s="5"/>
      <c r="E139" s="5"/>
      <c r="F139" s="5"/>
      <c r="G139" s="5"/>
      <c r="H139" s="5"/>
      <c r="I139" s="5"/>
      <c r="J139" s="5"/>
      <c r="K139" s="5"/>
      <c r="L139" s="5"/>
      <c r="M139" s="5"/>
      <c r="N139" s="5"/>
      <c r="O139" s="5"/>
    </row>
    <row r="140" spans="3:15" x14ac:dyDescent="0.25">
      <c r="C140" s="5"/>
      <c r="D140" s="5"/>
      <c r="E140" s="5"/>
      <c r="F140" s="5"/>
      <c r="G140" s="5"/>
      <c r="H140" s="5"/>
      <c r="I140" s="5"/>
      <c r="J140" s="5"/>
      <c r="K140" s="5"/>
      <c r="L140" s="5"/>
      <c r="M140" s="5"/>
      <c r="N140" s="5"/>
      <c r="O140" s="5"/>
    </row>
    <row r="141" spans="3:15" x14ac:dyDescent="0.25">
      <c r="C141" s="5"/>
      <c r="D141" s="5"/>
      <c r="E141" s="5"/>
      <c r="F141" s="5"/>
      <c r="G141" s="5"/>
      <c r="H141" s="5"/>
      <c r="I141" s="5"/>
      <c r="J141" s="5"/>
      <c r="K141" s="5"/>
      <c r="L141" s="5"/>
      <c r="M141" s="5"/>
      <c r="N141" s="5"/>
      <c r="O141" s="5"/>
    </row>
    <row r="142" spans="3:15" x14ac:dyDescent="0.25">
      <c r="C142" s="5"/>
      <c r="D142" s="5"/>
      <c r="E142" s="5"/>
      <c r="F142" s="5"/>
      <c r="G142" s="5"/>
      <c r="H142" s="5"/>
      <c r="I142" s="5"/>
      <c r="J142" s="5"/>
      <c r="K142" s="5"/>
      <c r="L142" s="5"/>
      <c r="M142" s="5"/>
      <c r="N142" s="5"/>
      <c r="O142" s="5"/>
    </row>
    <row r="143" spans="3:15" x14ac:dyDescent="0.25">
      <c r="C143" s="5"/>
      <c r="D143" s="5"/>
      <c r="E143" s="5"/>
      <c r="F143" s="5"/>
      <c r="G143" s="5"/>
      <c r="H143" s="5"/>
      <c r="I143" s="5"/>
      <c r="J143" s="5"/>
      <c r="K143" s="5"/>
      <c r="L143" s="5"/>
      <c r="M143" s="5"/>
      <c r="N143" s="5"/>
      <c r="O143" s="5"/>
    </row>
    <row r="144" spans="3:15" x14ac:dyDescent="0.25">
      <c r="C144" s="5"/>
      <c r="D144" s="5"/>
      <c r="E144" s="5"/>
      <c r="F144" s="5"/>
      <c r="G144" s="5"/>
      <c r="H144" s="5"/>
      <c r="I144" s="5"/>
      <c r="J144" s="5"/>
      <c r="K144" s="5"/>
      <c r="L144" s="5"/>
      <c r="M144" s="5"/>
      <c r="N144" s="5"/>
      <c r="O144" s="5"/>
    </row>
    <row r="145" spans="3:15" x14ac:dyDescent="0.25">
      <c r="C145" s="5"/>
      <c r="D145" s="5"/>
      <c r="E145" s="5"/>
      <c r="F145" s="5"/>
      <c r="G145" s="5"/>
      <c r="H145" s="5"/>
      <c r="I145" s="5"/>
      <c r="J145" s="5"/>
      <c r="K145" s="5"/>
      <c r="L145" s="5"/>
      <c r="M145" s="5"/>
      <c r="N145" s="5"/>
      <c r="O145" s="5"/>
    </row>
    <row r="146" spans="3:15" x14ac:dyDescent="0.25">
      <c r="C146" s="5"/>
      <c r="D146" s="5"/>
      <c r="E146" s="5"/>
      <c r="F146" s="5"/>
      <c r="G146" s="5"/>
      <c r="H146" s="5"/>
      <c r="I146" s="5"/>
      <c r="J146" s="5"/>
      <c r="K146" s="5"/>
      <c r="L146" s="5"/>
      <c r="M146" s="5"/>
      <c r="N146" s="5"/>
      <c r="O146" s="5"/>
    </row>
    <row r="147" spans="3:15" x14ac:dyDescent="0.25">
      <c r="C147" s="5"/>
      <c r="D147" s="5"/>
      <c r="E147" s="5"/>
      <c r="F147" s="5"/>
      <c r="G147" s="5"/>
      <c r="H147" s="5"/>
      <c r="I147" s="5"/>
      <c r="J147" s="5"/>
      <c r="K147" s="5"/>
      <c r="L147" s="5"/>
      <c r="M147" s="5"/>
      <c r="N147" s="5"/>
      <c r="O147" s="5"/>
    </row>
    <row r="148" spans="3:15" x14ac:dyDescent="0.25">
      <c r="C148" s="5"/>
      <c r="D148" s="5"/>
      <c r="E148" s="5"/>
      <c r="F148" s="5"/>
      <c r="G148" s="5"/>
      <c r="H148" s="5"/>
      <c r="I148" s="5"/>
      <c r="J148" s="5"/>
      <c r="K148" s="5"/>
      <c r="L148" s="5"/>
      <c r="M148" s="5"/>
      <c r="N148" s="5"/>
      <c r="O148" s="5"/>
    </row>
    <row r="149" spans="3:15" x14ac:dyDescent="0.25">
      <c r="C149" s="5"/>
      <c r="D149" s="5"/>
      <c r="E149" s="5"/>
      <c r="F149" s="5"/>
      <c r="G149" s="5"/>
      <c r="H149" s="5"/>
      <c r="I149" s="5"/>
      <c r="J149" s="5"/>
      <c r="K149" s="5"/>
      <c r="L149" s="5"/>
      <c r="M149" s="5"/>
      <c r="N149" s="5"/>
      <c r="O149" s="5"/>
    </row>
    <row r="150" spans="3:15" x14ac:dyDescent="0.25">
      <c r="C150" s="5"/>
      <c r="D150" s="5"/>
      <c r="E150" s="5"/>
      <c r="F150" s="5"/>
      <c r="G150" s="5"/>
      <c r="H150" s="5"/>
      <c r="I150" s="5"/>
      <c r="J150" s="5"/>
      <c r="K150" s="5"/>
      <c r="L150" s="5"/>
      <c r="M150" s="5"/>
      <c r="N150" s="5"/>
      <c r="O150" s="5"/>
    </row>
    <row r="151" spans="3:15" x14ac:dyDescent="0.25">
      <c r="C151" s="5"/>
      <c r="D151" s="5"/>
      <c r="E151" s="5"/>
      <c r="F151" s="5"/>
      <c r="G151" s="5"/>
      <c r="H151" s="5"/>
      <c r="I151" s="5"/>
      <c r="J151" s="5"/>
      <c r="K151" s="5"/>
      <c r="L151" s="5"/>
      <c r="M151" s="5"/>
      <c r="N151" s="5"/>
      <c r="O151" s="5"/>
    </row>
    <row r="152" spans="3:15" x14ac:dyDescent="0.25">
      <c r="C152" s="5"/>
      <c r="D152" s="5"/>
      <c r="E152" s="5"/>
      <c r="F152" s="5"/>
      <c r="G152" s="5"/>
      <c r="H152" s="5"/>
      <c r="I152" s="5"/>
      <c r="J152" s="5"/>
      <c r="K152" s="5"/>
      <c r="L152" s="5"/>
      <c r="M152" s="5"/>
      <c r="N152" s="5"/>
      <c r="O152" s="5"/>
    </row>
    <row r="153" spans="3:15" x14ac:dyDescent="0.25">
      <c r="C153" s="5"/>
      <c r="D153" s="5"/>
      <c r="E153" s="5"/>
      <c r="F153" s="5"/>
      <c r="G153" s="5"/>
      <c r="H153" s="5"/>
      <c r="I153" s="5"/>
      <c r="J153" s="5"/>
      <c r="K153" s="5"/>
      <c r="L153" s="5"/>
      <c r="M153" s="5"/>
      <c r="N153" s="5"/>
      <c r="O153" s="5"/>
    </row>
    <row r="154" spans="3:15" x14ac:dyDescent="0.25">
      <c r="C154" s="5"/>
      <c r="D154" s="5"/>
      <c r="E154" s="5"/>
      <c r="F154" s="5"/>
      <c r="G154" s="5"/>
      <c r="H154" s="5"/>
      <c r="I154" s="5"/>
      <c r="J154" s="5"/>
      <c r="K154" s="5"/>
      <c r="L154" s="5"/>
      <c r="M154" s="5"/>
      <c r="N154" s="5"/>
      <c r="O154" s="5"/>
    </row>
    <row r="155" spans="3:15" x14ac:dyDescent="0.25">
      <c r="C155" s="5"/>
      <c r="D155" s="5"/>
      <c r="E155" s="5"/>
      <c r="F155" s="5"/>
      <c r="G155" s="5"/>
      <c r="H155" s="5"/>
      <c r="I155" s="5"/>
      <c r="J155" s="5"/>
      <c r="K155" s="5"/>
      <c r="L155" s="5"/>
      <c r="M155" s="5"/>
      <c r="N155" s="5"/>
      <c r="O155" s="5"/>
    </row>
    <row r="156" spans="3:15" x14ac:dyDescent="0.25">
      <c r="C156" s="5"/>
      <c r="D156" s="5"/>
      <c r="E156" s="5"/>
      <c r="F156" s="5"/>
      <c r="G156" s="5"/>
      <c r="H156" s="5"/>
      <c r="I156" s="5"/>
      <c r="J156" s="5"/>
      <c r="K156" s="5"/>
      <c r="L156" s="5"/>
      <c r="M156" s="5"/>
      <c r="N156" s="5"/>
      <c r="O156" s="5"/>
    </row>
    <row r="157" spans="3:15" x14ac:dyDescent="0.25">
      <c r="C157" s="5"/>
      <c r="D157" s="5"/>
      <c r="E157" s="5"/>
      <c r="F157" s="5"/>
      <c r="G157" s="5"/>
      <c r="H157" s="5"/>
      <c r="I157" s="5"/>
      <c r="J157" s="5"/>
      <c r="K157" s="5"/>
      <c r="L157" s="5"/>
      <c r="M157" s="5"/>
      <c r="N157" s="5"/>
      <c r="O157" s="5"/>
    </row>
    <row r="158" spans="3:15" x14ac:dyDescent="0.25">
      <c r="C158" s="5"/>
      <c r="D158" s="5"/>
      <c r="E158" s="5"/>
      <c r="F158" s="5"/>
      <c r="G158" s="5"/>
      <c r="H158" s="5"/>
      <c r="I158" s="5"/>
      <c r="J158" s="5"/>
      <c r="K158" s="5"/>
      <c r="L158" s="5"/>
      <c r="M158" s="5"/>
      <c r="N158" s="5"/>
      <c r="O158" s="5"/>
    </row>
    <row r="159" spans="3:15" x14ac:dyDescent="0.25">
      <c r="C159" s="5"/>
      <c r="D159" s="5"/>
      <c r="E159" s="5"/>
      <c r="F159" s="5"/>
      <c r="G159" s="5"/>
      <c r="H159" s="5"/>
      <c r="I159" s="5"/>
      <c r="J159" s="5"/>
      <c r="K159" s="5"/>
      <c r="L159" s="5"/>
      <c r="M159" s="5"/>
      <c r="N159" s="5"/>
      <c r="O159" s="5"/>
    </row>
    <row r="160" spans="3:15" x14ac:dyDescent="0.25">
      <c r="C160" s="5"/>
      <c r="D160" s="5"/>
      <c r="E160" s="5"/>
      <c r="F160" s="5"/>
      <c r="G160" s="5"/>
      <c r="H160" s="5"/>
      <c r="I160" s="5"/>
      <c r="J160" s="5"/>
      <c r="K160" s="5"/>
      <c r="L160" s="5"/>
      <c r="M160" s="5"/>
      <c r="N160" s="5"/>
      <c r="O160" s="5"/>
    </row>
    <row r="161" spans="3:15" x14ac:dyDescent="0.25">
      <c r="C161" s="5"/>
      <c r="D161" s="5"/>
      <c r="E161" s="5"/>
      <c r="F161" s="5"/>
      <c r="G161" s="5"/>
      <c r="H161" s="5"/>
      <c r="I161" s="5"/>
      <c r="J161" s="5"/>
      <c r="K161" s="5"/>
      <c r="L161" s="5"/>
      <c r="M161" s="5"/>
      <c r="N161" s="5"/>
      <c r="O161" s="5"/>
    </row>
    <row r="162" spans="3:15" x14ac:dyDescent="0.25">
      <c r="C162" s="5"/>
      <c r="D162" s="5"/>
      <c r="E162" s="5"/>
      <c r="F162" s="5"/>
      <c r="G162" s="5"/>
      <c r="H162" s="5"/>
      <c r="I162" s="5"/>
      <c r="J162" s="5"/>
      <c r="K162" s="5"/>
      <c r="L162" s="5"/>
      <c r="M162" s="5"/>
      <c r="N162" s="5"/>
      <c r="O162" s="5"/>
    </row>
    <row r="163" spans="3:15" x14ac:dyDescent="0.25">
      <c r="C163" s="5"/>
      <c r="D163" s="5"/>
      <c r="E163" s="5"/>
      <c r="F163" s="5"/>
      <c r="G163" s="5"/>
      <c r="H163" s="5"/>
      <c r="I163" s="5"/>
      <c r="J163" s="5"/>
      <c r="K163" s="5"/>
      <c r="L163" s="5"/>
      <c r="M163" s="5"/>
      <c r="N163" s="5"/>
      <c r="O163" s="5"/>
    </row>
    <row r="164" spans="3:15" x14ac:dyDescent="0.25">
      <c r="C164" s="5"/>
      <c r="D164" s="5"/>
      <c r="E164" s="5"/>
      <c r="F164" s="5"/>
      <c r="G164" s="5"/>
      <c r="H164" s="5"/>
      <c r="I164" s="5"/>
      <c r="J164" s="5"/>
      <c r="K164" s="5"/>
      <c r="L164" s="5"/>
      <c r="M164" s="5"/>
      <c r="N164" s="5"/>
      <c r="O164" s="5"/>
    </row>
    <row r="165" spans="3:15" x14ac:dyDescent="0.25">
      <c r="C165" s="5"/>
      <c r="D165" s="5"/>
      <c r="E165" s="5"/>
      <c r="F165" s="5"/>
      <c r="G165" s="5"/>
      <c r="H165" s="5"/>
      <c r="I165" s="5"/>
      <c r="J165" s="5"/>
      <c r="K165" s="5"/>
      <c r="L165" s="5"/>
      <c r="M165" s="5"/>
      <c r="N165" s="5"/>
      <c r="O165" s="5"/>
    </row>
    <row r="166" spans="3:15" x14ac:dyDescent="0.25">
      <c r="C166" s="5"/>
      <c r="D166" s="5"/>
      <c r="E166" s="5"/>
      <c r="F166" s="5"/>
      <c r="G166" s="5"/>
      <c r="H166" s="5"/>
      <c r="I166" s="5"/>
      <c r="J166" s="5"/>
      <c r="K166" s="5"/>
      <c r="L166" s="5"/>
      <c r="M166" s="5"/>
      <c r="N166" s="5"/>
      <c r="O166" s="5"/>
    </row>
    <row r="167" spans="3:15" x14ac:dyDescent="0.25">
      <c r="C167" s="5"/>
      <c r="D167" s="5"/>
      <c r="E167" s="5"/>
      <c r="F167" s="5"/>
      <c r="G167" s="5"/>
      <c r="H167" s="5"/>
      <c r="I167" s="5"/>
      <c r="J167" s="5"/>
      <c r="K167" s="5"/>
      <c r="L167" s="5"/>
      <c r="M167" s="5"/>
      <c r="N167" s="5"/>
      <c r="O167" s="5"/>
    </row>
    <row r="168" spans="3:15" x14ac:dyDescent="0.25">
      <c r="C168" s="5"/>
      <c r="D168" s="5"/>
      <c r="E168" s="5"/>
      <c r="F168" s="5"/>
      <c r="G168" s="5"/>
      <c r="H168" s="5"/>
      <c r="I168" s="5"/>
      <c r="J168" s="5"/>
      <c r="K168" s="5"/>
      <c r="L168" s="5"/>
      <c r="M168" s="5"/>
      <c r="N168" s="5"/>
      <c r="O168" s="5"/>
    </row>
    <row r="169" spans="3:15" x14ac:dyDescent="0.25">
      <c r="C169" s="5"/>
      <c r="D169" s="5"/>
      <c r="E169" s="5"/>
      <c r="F169" s="5"/>
      <c r="G169" s="5"/>
      <c r="H169" s="5"/>
      <c r="I169" s="5"/>
      <c r="J169" s="5"/>
      <c r="K169" s="5"/>
      <c r="L169" s="5"/>
      <c r="M169" s="5"/>
      <c r="N169" s="5"/>
      <c r="O169" s="5"/>
    </row>
    <row r="170" spans="3:15" x14ac:dyDescent="0.25">
      <c r="C170" s="5"/>
      <c r="D170" s="5"/>
      <c r="E170" s="5"/>
      <c r="F170" s="5"/>
      <c r="G170" s="5"/>
      <c r="H170" s="5"/>
      <c r="I170" s="5"/>
      <c r="J170" s="5"/>
      <c r="K170" s="5"/>
      <c r="L170" s="5"/>
      <c r="M170" s="5"/>
      <c r="N170" s="5"/>
      <c r="O170" s="5"/>
    </row>
    <row r="171" spans="3:15" x14ac:dyDescent="0.25">
      <c r="C171" s="5"/>
      <c r="D171" s="5"/>
      <c r="E171" s="5"/>
      <c r="F171" s="5"/>
      <c r="G171" s="5"/>
      <c r="H171" s="5"/>
      <c r="I171" s="5"/>
      <c r="J171" s="5"/>
      <c r="K171" s="5"/>
      <c r="L171" s="5"/>
      <c r="M171" s="5"/>
      <c r="N171" s="5"/>
      <c r="O171" s="5"/>
    </row>
    <row r="172" spans="3:15" x14ac:dyDescent="0.25">
      <c r="C172" s="5"/>
      <c r="D172" s="5"/>
      <c r="E172" s="5"/>
      <c r="F172" s="5"/>
      <c r="G172" s="5"/>
      <c r="H172" s="5"/>
      <c r="I172" s="5"/>
      <c r="J172" s="5"/>
      <c r="K172" s="5"/>
      <c r="L172" s="5"/>
      <c r="M172" s="5"/>
      <c r="N172" s="5"/>
      <c r="O172" s="5"/>
    </row>
    <row r="173" spans="3:15" x14ac:dyDescent="0.25">
      <c r="C173" s="5"/>
      <c r="D173" s="5"/>
      <c r="E173" s="5"/>
      <c r="F173" s="5"/>
      <c r="G173" s="5"/>
      <c r="H173" s="5"/>
      <c r="I173" s="5"/>
      <c r="J173" s="5"/>
      <c r="K173" s="5"/>
      <c r="L173" s="5"/>
      <c r="M173" s="5"/>
      <c r="N173" s="5"/>
      <c r="O173" s="5"/>
    </row>
    <row r="174" spans="3:15" x14ac:dyDescent="0.25">
      <c r="C174" s="5"/>
      <c r="D174" s="5"/>
      <c r="E174" s="5"/>
      <c r="F174" s="5"/>
      <c r="G174" s="5"/>
      <c r="H174" s="5"/>
      <c r="I174" s="5"/>
      <c r="J174" s="5"/>
      <c r="K174" s="5"/>
      <c r="L174" s="5"/>
      <c r="M174" s="5"/>
      <c r="N174" s="5"/>
      <c r="O174" s="5"/>
    </row>
    <row r="175" spans="3:15" x14ac:dyDescent="0.25">
      <c r="C175" s="5"/>
      <c r="D175" s="5"/>
      <c r="E175" s="5"/>
      <c r="F175" s="5"/>
      <c r="G175" s="5"/>
      <c r="H175" s="5"/>
      <c r="I175" s="5"/>
      <c r="J175" s="5"/>
      <c r="K175" s="5"/>
      <c r="L175" s="5"/>
      <c r="M175" s="5"/>
      <c r="N175" s="5"/>
      <c r="O175" s="5"/>
    </row>
    <row r="176" spans="3:15" x14ac:dyDescent="0.25">
      <c r="C176" s="5"/>
      <c r="D176" s="5"/>
      <c r="E176" s="5"/>
      <c r="F176" s="5"/>
      <c r="G176" s="5"/>
      <c r="H176" s="5"/>
      <c r="I176" s="5"/>
      <c r="J176" s="5"/>
      <c r="K176" s="5"/>
      <c r="L176" s="5"/>
      <c r="M176" s="5"/>
      <c r="N176" s="5"/>
      <c r="O176" s="5"/>
    </row>
    <row r="177" spans="3:15" x14ac:dyDescent="0.25">
      <c r="C177" s="5"/>
      <c r="D177" s="5"/>
      <c r="E177" s="5"/>
      <c r="F177" s="5"/>
      <c r="G177" s="5"/>
      <c r="H177" s="5"/>
      <c r="I177" s="5"/>
      <c r="J177" s="5"/>
      <c r="K177" s="5"/>
      <c r="L177" s="5"/>
      <c r="M177" s="5"/>
      <c r="N177" s="5"/>
      <c r="O177" s="5"/>
    </row>
  </sheetData>
  <mergeCells count="32">
    <mergeCell ref="Q47:Q49"/>
    <mergeCell ref="P47:P49"/>
    <mergeCell ref="O47:O49"/>
    <mergeCell ref="N47:N49"/>
    <mergeCell ref="M47:M49"/>
    <mergeCell ref="G27:G29"/>
    <mergeCell ref="F27:F29"/>
    <mergeCell ref="E27:E29"/>
    <mergeCell ref="L47:L49"/>
    <mergeCell ref="K47:K49"/>
    <mergeCell ref="J47:J49"/>
    <mergeCell ref="I47:I49"/>
    <mergeCell ref="H47:H49"/>
    <mergeCell ref="G47:G49"/>
    <mergeCell ref="F47:F49"/>
    <mergeCell ref="E47:E49"/>
    <mergeCell ref="B3:Q3"/>
    <mergeCell ref="B24:P24"/>
    <mergeCell ref="B40:Q40"/>
    <mergeCell ref="A3:A4"/>
    <mergeCell ref="A24:A25"/>
    <mergeCell ref="A40:A41"/>
    <mergeCell ref="Q27:Q29"/>
    <mergeCell ref="P27:P29"/>
    <mergeCell ref="O27:O29"/>
    <mergeCell ref="N27:N29"/>
    <mergeCell ref="M27:M29"/>
    <mergeCell ref="L27:L29"/>
    <mergeCell ref="K27:K29"/>
    <mergeCell ref="J27:J29"/>
    <mergeCell ref="I27:I29"/>
    <mergeCell ref="H27:H29"/>
  </mergeCells>
  <pageMargins left="0.7" right="0.7" top="0.75" bottom="0.75" header="0.3" footer="0.3"/>
  <ignoredErrors>
    <ignoredError sqref="C13:E13 C33:Q33 F13:Q13"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E353-4ED2-CF40-BCFB-48CDEB639BF9}">
  <sheetPr>
    <tabColor theme="3" tint="0.79998168889431442"/>
  </sheetPr>
  <dimension ref="A1:F65"/>
  <sheetViews>
    <sheetView zoomScaleNormal="100" workbookViewId="0"/>
  </sheetViews>
  <sheetFormatPr baseColWidth="10" defaultColWidth="8.83203125" defaultRowHeight="19" x14ac:dyDescent="0.25"/>
  <cols>
    <col min="1" max="1" width="32.1640625" style="2" customWidth="1"/>
    <col min="2" max="2" width="92" style="2" customWidth="1"/>
    <col min="3" max="6" width="17.83203125" style="2" customWidth="1"/>
    <col min="7" max="10" width="14.6640625" style="2" bestFit="1" customWidth="1"/>
    <col min="11" max="12" width="14.33203125" style="2" bestFit="1" customWidth="1"/>
    <col min="13" max="13" width="13.83203125" style="2" bestFit="1" customWidth="1"/>
    <col min="14" max="14" width="13.1640625" style="2" bestFit="1" customWidth="1"/>
    <col min="15" max="15" width="13.83203125" style="2" bestFit="1" customWidth="1"/>
    <col min="16" max="19" width="12" style="2" customWidth="1"/>
    <col min="20" max="23" width="13.1640625" style="2" bestFit="1" customWidth="1"/>
    <col min="24" max="16384" width="8.83203125" style="2"/>
  </cols>
  <sheetData>
    <row r="1" spans="1:6" ht="24" x14ac:dyDescent="0.3">
      <c r="A1" s="12" t="s">
        <v>331</v>
      </c>
      <c r="B1" s="63"/>
      <c r="C1" s="63"/>
      <c r="D1" s="4"/>
    </row>
    <row r="2" spans="1:6" x14ac:dyDescent="0.25">
      <c r="A2" s="3" t="s">
        <v>312</v>
      </c>
    </row>
    <row r="3" spans="1:6" x14ac:dyDescent="0.25">
      <c r="A3" s="90" t="s">
        <v>318</v>
      </c>
      <c r="B3" s="92" t="s">
        <v>319</v>
      </c>
      <c r="C3" s="90" t="s">
        <v>314</v>
      </c>
      <c r="D3" s="90" t="s">
        <v>315</v>
      </c>
      <c r="E3" s="90" t="s">
        <v>316</v>
      </c>
      <c r="F3" s="90" t="s">
        <v>317</v>
      </c>
    </row>
    <row r="4" spans="1:6" x14ac:dyDescent="0.25">
      <c r="A4" s="91"/>
      <c r="B4" s="93"/>
      <c r="C4" s="91"/>
      <c r="D4" s="91"/>
      <c r="E4" s="91"/>
      <c r="F4" s="91"/>
    </row>
    <row r="5" spans="1:6" ht="120" customHeight="1" x14ac:dyDescent="0.25">
      <c r="A5" s="77">
        <v>1999</v>
      </c>
      <c r="B5" s="70" t="s">
        <v>313</v>
      </c>
      <c r="C5" s="65">
        <v>6670000</v>
      </c>
      <c r="D5" s="53">
        <v>1213000</v>
      </c>
      <c r="E5" s="53">
        <v>-1191000</v>
      </c>
      <c r="F5" s="53">
        <v>-796000</v>
      </c>
    </row>
    <row r="6" spans="1:6" ht="60" x14ac:dyDescent="0.25">
      <c r="A6" s="78">
        <v>2000</v>
      </c>
      <c r="B6" s="70" t="s">
        <v>344</v>
      </c>
      <c r="C6" s="65">
        <v>4000000</v>
      </c>
      <c r="D6" s="65">
        <v>2328000</v>
      </c>
      <c r="E6" s="53">
        <v>-3125000</v>
      </c>
      <c r="F6" s="53">
        <v>-1895000</v>
      </c>
    </row>
    <row r="7" spans="1:6" ht="220" x14ac:dyDescent="0.25">
      <c r="A7" s="78">
        <v>2001</v>
      </c>
      <c r="B7" s="70" t="s">
        <v>345</v>
      </c>
      <c r="C7" s="65">
        <v>3000000</v>
      </c>
      <c r="D7" s="53">
        <v>2055000</v>
      </c>
      <c r="E7" s="53">
        <v>-18989000</v>
      </c>
      <c r="F7" s="53">
        <v>-15599000</v>
      </c>
    </row>
    <row r="8" spans="1:6" ht="160" x14ac:dyDescent="0.25">
      <c r="A8" s="78">
        <v>2002</v>
      </c>
      <c r="B8" s="70" t="s">
        <v>321</v>
      </c>
      <c r="C8" s="65">
        <v>0</v>
      </c>
      <c r="D8" s="53">
        <v>2491000</v>
      </c>
      <c r="E8" s="53">
        <v>-4026000</v>
      </c>
      <c r="F8" s="53">
        <v>-1846000</v>
      </c>
    </row>
    <row r="9" spans="1:6" ht="160" x14ac:dyDescent="0.25">
      <c r="A9" s="78">
        <v>2003</v>
      </c>
      <c r="B9" s="70" t="s">
        <v>320</v>
      </c>
      <c r="C9" s="65">
        <v>0</v>
      </c>
      <c r="D9" s="53">
        <v>3979000</v>
      </c>
      <c r="E9" s="53">
        <v>-2196000</v>
      </c>
      <c r="F9" s="53">
        <v>-396000</v>
      </c>
    </row>
    <row r="10" spans="1:6" ht="100" x14ac:dyDescent="0.25">
      <c r="A10" s="78">
        <v>2004</v>
      </c>
      <c r="B10" s="70" t="s">
        <v>346</v>
      </c>
      <c r="C10" s="65">
        <v>0</v>
      </c>
      <c r="D10" s="53">
        <v>4662000</v>
      </c>
      <c r="E10" s="53">
        <v>-444000</v>
      </c>
      <c r="F10" s="53">
        <v>1296000</v>
      </c>
    </row>
    <row r="11" spans="1:6" ht="160" x14ac:dyDescent="0.25">
      <c r="A11" s="78">
        <v>2005</v>
      </c>
      <c r="B11" s="70" t="s">
        <v>322</v>
      </c>
      <c r="C11" s="65">
        <v>0</v>
      </c>
      <c r="D11" s="53">
        <v>4233000</v>
      </c>
      <c r="E11" s="53">
        <v>-230000</v>
      </c>
      <c r="F11" s="53">
        <v>165000</v>
      </c>
    </row>
    <row r="12" spans="1:6" ht="80" x14ac:dyDescent="0.25">
      <c r="A12" s="78">
        <v>2006</v>
      </c>
      <c r="B12" s="70" t="s">
        <v>323</v>
      </c>
      <c r="C12" s="65">
        <v>0</v>
      </c>
      <c r="D12" s="53">
        <v>3128000</v>
      </c>
      <c r="E12" s="53">
        <v>-1585000</v>
      </c>
      <c r="F12" s="53">
        <v>-950000</v>
      </c>
    </row>
    <row r="13" spans="1:6" ht="160" x14ac:dyDescent="0.25">
      <c r="A13" s="78">
        <v>2007</v>
      </c>
      <c r="B13" s="70" t="s">
        <v>324</v>
      </c>
      <c r="C13" s="65">
        <v>0</v>
      </c>
      <c r="D13" s="53">
        <v>3920000</v>
      </c>
      <c r="E13" s="53">
        <v>2444000</v>
      </c>
      <c r="F13" s="53">
        <v>1624000</v>
      </c>
    </row>
    <row r="14" spans="1:6" ht="140" x14ac:dyDescent="0.25">
      <c r="A14" s="78">
        <v>2008</v>
      </c>
      <c r="B14" s="70" t="s">
        <v>325</v>
      </c>
      <c r="C14" s="65">
        <v>0</v>
      </c>
      <c r="D14" s="53">
        <v>4777000</v>
      </c>
      <c r="E14" s="53">
        <v>56000</v>
      </c>
      <c r="F14" s="53">
        <v>36000</v>
      </c>
    </row>
    <row r="15" spans="1:6" ht="120" x14ac:dyDescent="0.25">
      <c r="A15" s="78">
        <v>2009</v>
      </c>
      <c r="B15" s="73" t="s">
        <v>326</v>
      </c>
      <c r="C15" s="65">
        <v>0</v>
      </c>
      <c r="D15" s="53">
        <v>4943000</v>
      </c>
      <c r="E15" s="53">
        <v>17000</v>
      </c>
      <c r="F15" s="53">
        <v>12000</v>
      </c>
    </row>
    <row r="16" spans="1:6" ht="60" x14ac:dyDescent="0.25">
      <c r="A16" s="78">
        <v>2010</v>
      </c>
      <c r="B16" s="73" t="s">
        <v>327</v>
      </c>
      <c r="C16" s="65">
        <v>0</v>
      </c>
      <c r="D16" s="53">
        <v>3337000</v>
      </c>
      <c r="E16" s="53">
        <v>-932000</v>
      </c>
      <c r="F16" s="53">
        <v>-582000</v>
      </c>
    </row>
    <row r="17" spans="1:6" ht="20" x14ac:dyDescent="0.25">
      <c r="A17" s="78">
        <v>2011</v>
      </c>
      <c r="B17" s="70" t="s">
        <v>328</v>
      </c>
      <c r="C17" s="65">
        <v>0</v>
      </c>
      <c r="D17" s="53">
        <v>2981000</v>
      </c>
      <c r="E17" s="53">
        <v>-1622000</v>
      </c>
      <c r="F17" s="53">
        <v>-1047000</v>
      </c>
    </row>
    <row r="18" spans="1:6" ht="140" x14ac:dyDescent="0.25">
      <c r="A18" s="78">
        <v>2012</v>
      </c>
      <c r="B18" s="73" t="s">
        <v>329</v>
      </c>
      <c r="C18" s="65">
        <v>0</v>
      </c>
      <c r="D18" s="53">
        <v>2918000</v>
      </c>
      <c r="E18" s="53">
        <v>-2188000</v>
      </c>
      <c r="F18" s="53">
        <v>-1208000</v>
      </c>
    </row>
    <row r="19" spans="1:6" ht="21" thickBot="1" x14ac:dyDescent="0.3">
      <c r="A19" s="71"/>
      <c r="B19" s="74" t="s">
        <v>330</v>
      </c>
      <c r="C19" s="75">
        <f>SUM(C5:C18)</f>
        <v>13670000</v>
      </c>
      <c r="D19" s="75">
        <f t="shared" ref="D19:F19" si="0">SUM(D5:D18)</f>
        <v>46965000</v>
      </c>
      <c r="E19" s="75">
        <f t="shared" si="0"/>
        <v>-34011000</v>
      </c>
      <c r="F19" s="75">
        <f t="shared" si="0"/>
        <v>-21186000</v>
      </c>
    </row>
    <row r="20" spans="1:6" ht="20" thickTop="1" x14ac:dyDescent="0.25">
      <c r="A20" s="71"/>
      <c r="B20" s="70"/>
      <c r="C20" s="65"/>
      <c r="D20" s="53"/>
      <c r="E20" s="53"/>
      <c r="F20" s="53"/>
    </row>
    <row r="21" spans="1:6" x14ac:dyDescent="0.25">
      <c r="A21" s="71"/>
      <c r="B21" s="70"/>
      <c r="C21" s="65"/>
      <c r="D21" s="53"/>
      <c r="E21" s="53"/>
      <c r="F21" s="53"/>
    </row>
    <row r="22" spans="1:6" x14ac:dyDescent="0.25">
      <c r="A22" s="71"/>
      <c r="B22" s="70"/>
      <c r="C22" s="65"/>
      <c r="D22" s="53"/>
      <c r="E22" s="53"/>
      <c r="F22" s="53"/>
    </row>
    <row r="23" spans="1:6" x14ac:dyDescent="0.25">
      <c r="A23" s="71"/>
      <c r="B23" s="70"/>
      <c r="C23" s="65"/>
      <c r="D23" s="53"/>
      <c r="E23" s="53"/>
      <c r="F23" s="53"/>
    </row>
    <row r="24" spans="1:6" x14ac:dyDescent="0.25">
      <c r="A24" s="71"/>
      <c r="B24" s="70"/>
      <c r="C24" s="65"/>
      <c r="D24" s="53"/>
      <c r="E24" s="53"/>
      <c r="F24" s="53"/>
    </row>
    <row r="25" spans="1:6" x14ac:dyDescent="0.25">
      <c r="A25" s="71"/>
      <c r="B25" s="69"/>
      <c r="C25" s="65"/>
      <c r="D25" s="53"/>
      <c r="E25" s="53"/>
      <c r="F25" s="53"/>
    </row>
    <row r="26" spans="1:6" x14ac:dyDescent="0.25">
      <c r="A26" s="72"/>
      <c r="C26" s="65"/>
      <c r="D26" s="53"/>
      <c r="E26" s="53"/>
      <c r="F26" s="53"/>
    </row>
    <row r="27" spans="1:6" x14ac:dyDescent="0.25">
      <c r="A27" s="72"/>
      <c r="C27" s="65"/>
      <c r="D27" s="53"/>
      <c r="E27" s="53"/>
      <c r="F27" s="53"/>
    </row>
    <row r="28" spans="1:6" x14ac:dyDescent="0.25">
      <c r="A28" s="72"/>
      <c r="C28" s="65"/>
      <c r="D28" s="53"/>
      <c r="E28" s="53"/>
      <c r="F28" s="53"/>
    </row>
    <row r="29" spans="1:6" x14ac:dyDescent="0.25">
      <c r="A29" s="72"/>
      <c r="C29" s="65"/>
      <c r="D29" s="53"/>
      <c r="E29" s="53"/>
      <c r="F29" s="53"/>
    </row>
    <row r="30" spans="1:6" x14ac:dyDescent="0.25">
      <c r="A30" s="72"/>
      <c r="C30" s="65"/>
      <c r="D30" s="53"/>
      <c r="E30" s="53"/>
      <c r="F30" s="53"/>
    </row>
    <row r="31" spans="1:6" x14ac:dyDescent="0.25">
      <c r="A31" s="72"/>
      <c r="C31" s="65"/>
      <c r="D31" s="53"/>
      <c r="E31" s="53"/>
      <c r="F31" s="53"/>
    </row>
    <row r="32" spans="1:6" x14ac:dyDescent="0.25">
      <c r="A32" s="72"/>
      <c r="C32" s="65"/>
      <c r="D32" s="53"/>
      <c r="E32" s="53"/>
      <c r="F32" s="53"/>
    </row>
    <row r="33" spans="1:6" x14ac:dyDescent="0.25">
      <c r="A33" s="72"/>
      <c r="C33" s="65"/>
      <c r="D33" s="53"/>
      <c r="E33" s="53"/>
      <c r="F33" s="53"/>
    </row>
    <row r="34" spans="1:6" x14ac:dyDescent="0.25">
      <c r="A34" s="72"/>
      <c r="C34" s="65"/>
      <c r="D34" s="53"/>
      <c r="E34" s="53"/>
      <c r="F34" s="53"/>
    </row>
    <row r="35" spans="1:6" x14ac:dyDescent="0.25">
      <c r="A35" s="72"/>
      <c r="C35" s="65"/>
      <c r="D35" s="53"/>
      <c r="E35" s="53"/>
      <c r="F35" s="53"/>
    </row>
    <row r="36" spans="1:6" x14ac:dyDescent="0.25">
      <c r="A36" s="72"/>
      <c r="C36" s="65"/>
      <c r="D36" s="53"/>
      <c r="E36" s="53"/>
      <c r="F36" s="53"/>
    </row>
    <row r="37" spans="1:6" x14ac:dyDescent="0.25">
      <c r="A37" s="72"/>
    </row>
    <row r="38" spans="1:6" x14ac:dyDescent="0.25">
      <c r="A38" s="72"/>
    </row>
    <row r="39" spans="1:6" x14ac:dyDescent="0.25">
      <c r="A39" s="72"/>
    </row>
    <row r="40" spans="1:6" x14ac:dyDescent="0.25">
      <c r="A40" s="72"/>
    </row>
    <row r="41" spans="1:6" x14ac:dyDescent="0.25">
      <c r="A41" s="72"/>
    </row>
    <row r="42" spans="1:6" x14ac:dyDescent="0.25">
      <c r="A42" s="72"/>
    </row>
    <row r="43" spans="1:6" x14ac:dyDescent="0.25">
      <c r="A43" s="72"/>
    </row>
    <row r="44" spans="1:6" x14ac:dyDescent="0.25">
      <c r="A44" s="72"/>
    </row>
    <row r="45" spans="1:6" x14ac:dyDescent="0.25">
      <c r="A45" s="72"/>
    </row>
    <row r="46" spans="1:6" x14ac:dyDescent="0.25">
      <c r="A46" s="72"/>
    </row>
    <row r="47" spans="1:6" x14ac:dyDescent="0.25">
      <c r="A47" s="72"/>
    </row>
    <row r="48" spans="1:6"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row r="56" spans="1:1" x14ac:dyDescent="0.25">
      <c r="A56" s="72"/>
    </row>
    <row r="57" spans="1:1" x14ac:dyDescent="0.25">
      <c r="A57" s="72"/>
    </row>
    <row r="58" spans="1:1" x14ac:dyDescent="0.25">
      <c r="A58" s="72"/>
    </row>
    <row r="59" spans="1:1" x14ac:dyDescent="0.25">
      <c r="A59" s="72"/>
    </row>
    <row r="60" spans="1:1" x14ac:dyDescent="0.25">
      <c r="A60" s="72"/>
    </row>
    <row r="61" spans="1:1" x14ac:dyDescent="0.25">
      <c r="A61" s="72"/>
    </row>
    <row r="62" spans="1:1" x14ac:dyDescent="0.25">
      <c r="A62" s="72"/>
    </row>
    <row r="63" spans="1:1" x14ac:dyDescent="0.25">
      <c r="A63" s="72"/>
    </row>
    <row r="64" spans="1:1" x14ac:dyDescent="0.25">
      <c r="A64" s="72"/>
    </row>
    <row r="65" spans="1:1" x14ac:dyDescent="0.25">
      <c r="A65" s="72"/>
    </row>
  </sheetData>
  <mergeCells count="6">
    <mergeCell ref="A3:A4"/>
    <mergeCell ref="B3:B4"/>
    <mergeCell ref="C3:C4"/>
    <mergeCell ref="F3:F4"/>
    <mergeCell ref="E3:E4"/>
    <mergeCell ref="D3:D4"/>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0E7CF-3A1E-5442-8CE8-8DCCDD437C1D}">
  <sheetPr>
    <tabColor theme="3" tint="0.79998168889431442"/>
  </sheetPr>
  <dimension ref="A1:F60"/>
  <sheetViews>
    <sheetView zoomScaleNormal="100" workbookViewId="0"/>
  </sheetViews>
  <sheetFormatPr baseColWidth="10" defaultColWidth="8.83203125" defaultRowHeight="19" x14ac:dyDescent="0.25"/>
  <cols>
    <col min="1" max="1" width="37" style="2" bestFit="1" customWidth="1"/>
    <col min="2" max="2" width="92" style="2" customWidth="1"/>
    <col min="3" max="6" width="17.83203125" style="2" customWidth="1"/>
    <col min="7" max="10" width="14.6640625" style="2" bestFit="1" customWidth="1"/>
    <col min="11" max="12" width="14.33203125" style="2" bestFit="1" customWidth="1"/>
    <col min="13" max="13" width="13.83203125" style="2" bestFit="1" customWidth="1"/>
    <col min="14" max="14" width="13.1640625" style="2" bestFit="1" customWidth="1"/>
    <col min="15" max="15" width="13.83203125" style="2" bestFit="1" customWidth="1"/>
    <col min="16" max="19" width="12" style="2" customWidth="1"/>
    <col min="20" max="23" width="13.1640625" style="2" bestFit="1" customWidth="1"/>
    <col min="24" max="16384" width="8.83203125" style="2"/>
  </cols>
  <sheetData>
    <row r="1" spans="1:6" ht="24" x14ac:dyDescent="0.3">
      <c r="A1" s="12" t="s">
        <v>332</v>
      </c>
      <c r="B1" s="63"/>
      <c r="C1" s="63"/>
      <c r="D1" s="4"/>
    </row>
    <row r="2" spans="1:6" x14ac:dyDescent="0.25">
      <c r="A2" s="3" t="s">
        <v>312</v>
      </c>
    </row>
    <row r="3" spans="1:6" x14ac:dyDescent="0.25">
      <c r="A3" s="90" t="s">
        <v>318</v>
      </c>
      <c r="B3" s="90" t="s">
        <v>319</v>
      </c>
      <c r="C3" s="90" t="s">
        <v>314</v>
      </c>
      <c r="D3" s="87" t="s">
        <v>333</v>
      </c>
      <c r="E3" s="87"/>
      <c r="F3" s="87"/>
    </row>
    <row r="4" spans="1:6" x14ac:dyDescent="0.25">
      <c r="A4" s="91"/>
      <c r="B4" s="91"/>
      <c r="C4" s="91"/>
      <c r="D4" s="76" t="s">
        <v>315</v>
      </c>
      <c r="E4" s="76" t="s">
        <v>316</v>
      </c>
      <c r="F4" s="76" t="s">
        <v>317</v>
      </c>
    </row>
    <row r="5" spans="1:6" ht="63" customHeight="1" x14ac:dyDescent="0.25">
      <c r="A5" s="77">
        <v>2013</v>
      </c>
      <c r="B5" s="70" t="s">
        <v>334</v>
      </c>
      <c r="C5" s="65">
        <f>11878000+13454000</f>
        <v>25332000</v>
      </c>
      <c r="D5" s="53">
        <v>13846000</v>
      </c>
      <c r="E5" s="53">
        <v>-4185000</v>
      </c>
      <c r="F5" s="53">
        <v>-1922000</v>
      </c>
    </row>
    <row r="6" spans="1:6" ht="40" x14ac:dyDescent="0.25">
      <c r="A6" s="78">
        <v>2014</v>
      </c>
      <c r="B6" s="70" t="s">
        <v>335</v>
      </c>
      <c r="C6" s="65">
        <v>0</v>
      </c>
      <c r="D6" s="65">
        <v>23150000</v>
      </c>
      <c r="E6" s="53">
        <v>-5846000</v>
      </c>
      <c r="F6" s="53">
        <v>-3496000</v>
      </c>
    </row>
    <row r="7" spans="1:6" ht="80" x14ac:dyDescent="0.25">
      <c r="A7" s="78">
        <v>2015</v>
      </c>
      <c r="B7" s="73" t="s">
        <v>336</v>
      </c>
      <c r="C7" s="65">
        <v>0</v>
      </c>
      <c r="D7" s="53">
        <v>24858000</v>
      </c>
      <c r="E7" s="53">
        <v>-4690000</v>
      </c>
      <c r="F7" s="53">
        <v>-3110000</v>
      </c>
    </row>
    <row r="8" spans="1:6" ht="100" x14ac:dyDescent="0.25">
      <c r="A8" s="78">
        <v>2016</v>
      </c>
      <c r="B8" s="73" t="s">
        <v>337</v>
      </c>
      <c r="C8" s="65">
        <v>0</v>
      </c>
      <c r="D8" s="53">
        <v>23195000</v>
      </c>
      <c r="E8" s="53">
        <v>-7929000</v>
      </c>
      <c r="F8" s="53">
        <v>-4789000</v>
      </c>
    </row>
    <row r="9" spans="1:6" ht="40" x14ac:dyDescent="0.25">
      <c r="A9" s="78">
        <v>2017</v>
      </c>
      <c r="B9" s="73" t="s">
        <v>338</v>
      </c>
      <c r="C9" s="65">
        <v>0</v>
      </c>
      <c r="D9" s="53">
        <v>23814000</v>
      </c>
      <c r="E9" s="53">
        <v>-12142000</v>
      </c>
      <c r="F9" s="53">
        <v>-4232000</v>
      </c>
    </row>
    <row r="10" spans="1:6" ht="40" x14ac:dyDescent="0.25">
      <c r="A10" s="78">
        <v>2018</v>
      </c>
      <c r="B10" s="73" t="s">
        <v>339</v>
      </c>
      <c r="C10" s="65">
        <v>0</v>
      </c>
      <c r="D10" s="53">
        <v>23531000</v>
      </c>
      <c r="E10" s="53">
        <v>-14392000</v>
      </c>
      <c r="F10" s="53">
        <v>-13697000</v>
      </c>
    </row>
    <row r="11" spans="1:6" ht="100" x14ac:dyDescent="0.25">
      <c r="A11" s="78">
        <v>2019</v>
      </c>
      <c r="B11" s="70" t="s">
        <v>347</v>
      </c>
      <c r="C11" s="65">
        <v>0</v>
      </c>
      <c r="D11" s="53">
        <v>31562000</v>
      </c>
      <c r="E11" s="53">
        <v>-18336000</v>
      </c>
      <c r="F11" s="53">
        <v>-15886000</v>
      </c>
    </row>
    <row r="12" spans="1:6" ht="84" customHeight="1" x14ac:dyDescent="0.25">
      <c r="A12" s="78">
        <v>2020</v>
      </c>
      <c r="B12" s="70" t="s">
        <v>340</v>
      </c>
      <c r="C12" s="65"/>
      <c r="D12" s="53">
        <v>35247000</v>
      </c>
      <c r="E12" s="53">
        <v>-771000</v>
      </c>
      <c r="F12" s="53">
        <v>-671000</v>
      </c>
    </row>
    <row r="13" spans="1:6" ht="60" x14ac:dyDescent="0.25">
      <c r="A13" s="78">
        <v>2021</v>
      </c>
      <c r="B13" s="73" t="s">
        <v>341</v>
      </c>
      <c r="C13" s="65"/>
      <c r="D13" s="53">
        <v>34494000</v>
      </c>
      <c r="E13" s="53">
        <v>1709000</v>
      </c>
      <c r="F13" s="53">
        <v>1284000</v>
      </c>
    </row>
    <row r="14" spans="1:6" ht="100" x14ac:dyDescent="0.25">
      <c r="A14" s="78">
        <v>2022</v>
      </c>
      <c r="B14" s="73" t="s">
        <v>342</v>
      </c>
      <c r="C14" s="65"/>
      <c r="D14" s="53">
        <v>38087000</v>
      </c>
      <c r="E14" s="53">
        <v>1287000</v>
      </c>
      <c r="F14" s="53">
        <v>1082000</v>
      </c>
    </row>
    <row r="15" spans="1:6" ht="21" thickBot="1" x14ac:dyDescent="0.3">
      <c r="A15" s="71"/>
      <c r="B15" s="74" t="s">
        <v>330</v>
      </c>
      <c r="C15" s="75">
        <f>SUM(C5:C14)</f>
        <v>25332000</v>
      </c>
      <c r="D15" s="75">
        <f t="shared" ref="D15:F15" si="0">SUM(D5:D14)</f>
        <v>271784000</v>
      </c>
      <c r="E15" s="75">
        <f t="shared" si="0"/>
        <v>-65295000</v>
      </c>
      <c r="F15" s="75">
        <f t="shared" si="0"/>
        <v>-45437000</v>
      </c>
    </row>
    <row r="16" spans="1:6" ht="20" thickTop="1" x14ac:dyDescent="0.25">
      <c r="A16" s="71"/>
      <c r="B16" s="70"/>
      <c r="C16" s="65"/>
      <c r="D16" s="53"/>
      <c r="E16" s="53"/>
      <c r="F16" s="53"/>
    </row>
    <row r="17" spans="1:6" x14ac:dyDescent="0.25">
      <c r="A17" s="71"/>
      <c r="B17" s="70"/>
      <c r="C17" s="65"/>
      <c r="D17" s="53"/>
      <c r="E17" s="53"/>
      <c r="F17" s="53"/>
    </row>
    <row r="18" spans="1:6" x14ac:dyDescent="0.25">
      <c r="A18" s="71"/>
      <c r="B18" s="70"/>
      <c r="C18" s="65"/>
      <c r="D18" s="53"/>
      <c r="E18" s="53"/>
      <c r="F18" s="53"/>
    </row>
    <row r="19" spans="1:6" x14ac:dyDescent="0.25">
      <c r="A19" s="71"/>
      <c r="B19" s="70"/>
      <c r="C19" s="65"/>
      <c r="D19" s="53"/>
      <c r="E19" s="53"/>
      <c r="F19" s="53"/>
    </row>
    <row r="20" spans="1:6" x14ac:dyDescent="0.25">
      <c r="A20" s="71"/>
      <c r="B20" s="69"/>
      <c r="C20" s="65"/>
      <c r="D20" s="53"/>
      <c r="E20" s="53"/>
      <c r="F20" s="53"/>
    </row>
    <row r="21" spans="1:6" x14ac:dyDescent="0.25">
      <c r="A21" s="72"/>
      <c r="C21" s="65"/>
      <c r="D21" s="53"/>
      <c r="E21" s="53"/>
      <c r="F21" s="53"/>
    </row>
    <row r="22" spans="1:6" x14ac:dyDescent="0.25">
      <c r="A22" s="72"/>
      <c r="C22" s="65"/>
      <c r="D22" s="53"/>
      <c r="E22" s="53"/>
      <c r="F22" s="53"/>
    </row>
    <row r="23" spans="1:6" x14ac:dyDescent="0.25">
      <c r="A23" s="72"/>
      <c r="C23" s="65"/>
      <c r="D23" s="53"/>
      <c r="E23" s="53"/>
      <c r="F23" s="53"/>
    </row>
    <row r="24" spans="1:6" x14ac:dyDescent="0.25">
      <c r="A24" s="72"/>
      <c r="C24" s="65"/>
      <c r="D24" s="53"/>
      <c r="E24" s="53"/>
      <c r="F24" s="53"/>
    </row>
    <row r="25" spans="1:6" x14ac:dyDescent="0.25">
      <c r="A25" s="72"/>
      <c r="C25" s="65"/>
      <c r="D25" s="53"/>
      <c r="E25" s="53"/>
      <c r="F25" s="53"/>
    </row>
    <row r="26" spans="1:6" x14ac:dyDescent="0.25">
      <c r="A26" s="72"/>
      <c r="C26" s="65"/>
      <c r="D26" s="53"/>
      <c r="E26" s="53"/>
      <c r="F26" s="53"/>
    </row>
    <row r="27" spans="1:6" x14ac:dyDescent="0.25">
      <c r="A27" s="72"/>
      <c r="C27" s="65"/>
      <c r="D27" s="53"/>
      <c r="E27" s="53"/>
      <c r="F27" s="53"/>
    </row>
    <row r="28" spans="1:6" x14ac:dyDescent="0.25">
      <c r="A28" s="72"/>
      <c r="C28" s="65"/>
      <c r="D28" s="53"/>
      <c r="E28" s="53"/>
      <c r="F28" s="53"/>
    </row>
    <row r="29" spans="1:6" x14ac:dyDescent="0.25">
      <c r="A29" s="72"/>
      <c r="C29" s="65"/>
      <c r="D29" s="53"/>
      <c r="E29" s="53"/>
      <c r="F29" s="53"/>
    </row>
    <row r="30" spans="1:6" x14ac:dyDescent="0.25">
      <c r="A30" s="72"/>
      <c r="C30" s="65"/>
      <c r="D30" s="53"/>
      <c r="E30" s="53"/>
      <c r="F30" s="53"/>
    </row>
    <row r="31" spans="1:6" x14ac:dyDescent="0.25">
      <c r="A31" s="72"/>
      <c r="C31" s="65"/>
      <c r="D31" s="53"/>
      <c r="E31" s="53"/>
      <c r="F31" s="53"/>
    </row>
    <row r="32" spans="1:6" x14ac:dyDescent="0.25">
      <c r="A32" s="72"/>
    </row>
    <row r="33" spans="1:1" x14ac:dyDescent="0.25">
      <c r="A33" s="72"/>
    </row>
    <row r="34" spans="1:1" x14ac:dyDescent="0.25">
      <c r="A34" s="72"/>
    </row>
    <row r="35" spans="1:1" x14ac:dyDescent="0.25">
      <c r="A35" s="72"/>
    </row>
    <row r="36" spans="1:1" x14ac:dyDescent="0.25">
      <c r="A36" s="72"/>
    </row>
    <row r="37" spans="1:1" x14ac:dyDescent="0.25">
      <c r="A37" s="72"/>
    </row>
    <row r="38" spans="1:1" x14ac:dyDescent="0.25">
      <c r="A38" s="72"/>
    </row>
    <row r="39" spans="1:1" x14ac:dyDescent="0.25">
      <c r="A39" s="72"/>
    </row>
    <row r="40" spans="1:1" x14ac:dyDescent="0.25">
      <c r="A40" s="72"/>
    </row>
    <row r="41" spans="1:1" x14ac:dyDescent="0.25">
      <c r="A41" s="72"/>
    </row>
    <row r="42" spans="1:1" x14ac:dyDescent="0.25">
      <c r="A42" s="72"/>
    </row>
    <row r="43" spans="1:1" x14ac:dyDescent="0.25">
      <c r="A43" s="72"/>
    </row>
    <row r="44" spans="1:1" x14ac:dyDescent="0.25">
      <c r="A44" s="72"/>
    </row>
    <row r="45" spans="1:1" x14ac:dyDescent="0.25">
      <c r="A45" s="72"/>
    </row>
    <row r="46" spans="1:1" x14ac:dyDescent="0.25">
      <c r="A46" s="72"/>
    </row>
    <row r="47" spans="1:1" x14ac:dyDescent="0.25">
      <c r="A47" s="72"/>
    </row>
    <row r="48" spans="1: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row r="56" spans="1:1" x14ac:dyDescent="0.25">
      <c r="A56" s="72"/>
    </row>
    <row r="57" spans="1:1" x14ac:dyDescent="0.25">
      <c r="A57" s="72"/>
    </row>
    <row r="58" spans="1:1" x14ac:dyDescent="0.25">
      <c r="A58" s="72"/>
    </row>
    <row r="59" spans="1:1" x14ac:dyDescent="0.25">
      <c r="A59" s="72"/>
    </row>
    <row r="60" spans="1:1" x14ac:dyDescent="0.25">
      <c r="A60" s="72"/>
    </row>
  </sheetData>
  <mergeCells count="4">
    <mergeCell ref="C3:C4"/>
    <mergeCell ref="B3:B4"/>
    <mergeCell ref="A3:A4"/>
    <mergeCell ref="D3:F3"/>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W61"/>
  <sheetViews>
    <sheetView zoomScaleNormal="100" workbookViewId="0"/>
  </sheetViews>
  <sheetFormatPr baseColWidth="10" defaultColWidth="8.83203125" defaultRowHeight="19" x14ac:dyDescent="0.25"/>
  <cols>
    <col min="1" max="1" width="46" style="2" customWidth="1"/>
    <col min="2" max="19" width="12" style="2" customWidth="1"/>
    <col min="20" max="23" width="13.1640625" style="2" bestFit="1" customWidth="1"/>
    <col min="24" max="29" width="13.1640625" style="2" customWidth="1"/>
    <col min="30" max="16384" width="8.83203125" style="2"/>
  </cols>
  <sheetData>
    <row r="1" spans="1:23" ht="24" x14ac:dyDescent="0.3">
      <c r="A1" s="12" t="s">
        <v>260</v>
      </c>
      <c r="B1" s="63"/>
      <c r="C1" s="63"/>
      <c r="D1" s="4"/>
    </row>
    <row r="2" spans="1:23" x14ac:dyDescent="0.25">
      <c r="A2" s="3" t="s">
        <v>312</v>
      </c>
      <c r="B2" s="3"/>
      <c r="C2" s="3"/>
      <c r="D2" s="3"/>
    </row>
    <row r="3" spans="1:23" x14ac:dyDescent="0.25">
      <c r="A3" s="3" t="s">
        <v>266</v>
      </c>
      <c r="B3" s="3"/>
      <c r="C3" s="3"/>
      <c r="D3" s="3"/>
    </row>
    <row r="4" spans="1:23" x14ac:dyDescent="0.25">
      <c r="A4" s="92" t="s">
        <v>104</v>
      </c>
      <c r="B4" s="1" t="s">
        <v>112</v>
      </c>
      <c r="C4" s="1"/>
      <c r="D4" s="1"/>
      <c r="E4" s="1"/>
      <c r="F4" s="1"/>
      <c r="G4" s="1"/>
      <c r="H4" s="1"/>
      <c r="I4" s="1"/>
      <c r="J4" s="1"/>
      <c r="K4" s="1"/>
      <c r="L4" s="1"/>
      <c r="M4" s="1"/>
      <c r="N4" s="1"/>
      <c r="O4" s="1"/>
      <c r="P4" s="1"/>
      <c r="Q4" s="1"/>
      <c r="R4" s="1"/>
      <c r="S4" s="1"/>
      <c r="T4" s="1"/>
      <c r="U4" s="1"/>
      <c r="V4" s="1"/>
      <c r="W4" s="66"/>
    </row>
    <row r="5" spans="1:23" x14ac:dyDescent="0.25">
      <c r="A5" s="93"/>
      <c r="B5" s="46">
        <v>2022</v>
      </c>
      <c r="C5" s="46">
        <v>2021</v>
      </c>
      <c r="D5" s="46">
        <v>2020</v>
      </c>
      <c r="E5" s="46">
        <v>2019</v>
      </c>
      <c r="F5" s="46">
        <v>2018</v>
      </c>
      <c r="G5" s="46">
        <v>2017</v>
      </c>
      <c r="H5" s="46">
        <v>2016</v>
      </c>
      <c r="I5" s="46">
        <v>2015</v>
      </c>
      <c r="J5" s="46">
        <v>2014</v>
      </c>
      <c r="K5" s="46">
        <v>2013</v>
      </c>
      <c r="L5" s="46">
        <v>2012</v>
      </c>
      <c r="M5" s="46">
        <v>2011</v>
      </c>
      <c r="N5" s="46">
        <v>2010</v>
      </c>
      <c r="O5" s="46">
        <v>2009</v>
      </c>
      <c r="P5" s="46">
        <v>2008</v>
      </c>
      <c r="Q5" s="46">
        <v>2007</v>
      </c>
      <c r="R5" s="46">
        <v>2006</v>
      </c>
      <c r="S5" s="46">
        <v>2005</v>
      </c>
      <c r="T5" s="46">
        <v>2004</v>
      </c>
      <c r="U5" s="46">
        <v>2003</v>
      </c>
      <c r="V5" s="46">
        <v>2002</v>
      </c>
      <c r="W5" s="46">
        <v>2001</v>
      </c>
    </row>
    <row r="6" spans="1:23" x14ac:dyDescent="0.25">
      <c r="A6" s="2" t="s">
        <v>93</v>
      </c>
      <c r="B6" s="5">
        <v>887</v>
      </c>
      <c r="C6" s="5">
        <v>870</v>
      </c>
      <c r="D6" s="5">
        <v>853</v>
      </c>
      <c r="E6" s="5">
        <v>853</v>
      </c>
      <c r="F6" s="5">
        <v>836</v>
      </c>
      <c r="G6" s="5">
        <v>820</v>
      </c>
      <c r="H6" s="5">
        <v>804</v>
      </c>
      <c r="I6" s="2">
        <v>788</v>
      </c>
      <c r="J6" s="2">
        <v>765</v>
      </c>
      <c r="K6" s="2">
        <v>750</v>
      </c>
      <c r="L6" s="2">
        <v>735</v>
      </c>
      <c r="M6" s="16">
        <v>721</v>
      </c>
      <c r="N6" s="16">
        <v>707</v>
      </c>
      <c r="O6" s="16">
        <v>693</v>
      </c>
      <c r="P6" s="16">
        <v>680</v>
      </c>
      <c r="Q6" s="16">
        <v>667</v>
      </c>
      <c r="R6" s="16">
        <v>653</v>
      </c>
      <c r="S6" s="5">
        <v>640</v>
      </c>
      <c r="T6" s="5">
        <v>628</v>
      </c>
      <c r="U6" s="5">
        <v>610</v>
      </c>
      <c r="V6" s="5">
        <v>595</v>
      </c>
      <c r="W6" s="5">
        <v>575</v>
      </c>
    </row>
    <row r="7" spans="1:23" x14ac:dyDescent="0.25">
      <c r="A7" s="2" t="s">
        <v>94</v>
      </c>
      <c r="B7" s="5">
        <v>887</v>
      </c>
      <c r="C7" s="5">
        <v>870</v>
      </c>
      <c r="D7" s="5">
        <v>853</v>
      </c>
      <c r="E7" s="5">
        <v>853</v>
      </c>
      <c r="F7" s="5">
        <v>836</v>
      </c>
      <c r="G7" s="5">
        <v>820</v>
      </c>
      <c r="H7" s="5">
        <v>804</v>
      </c>
      <c r="I7" s="2">
        <v>788</v>
      </c>
      <c r="J7" s="2">
        <v>765</v>
      </c>
      <c r="K7" s="2">
        <v>750</v>
      </c>
      <c r="L7" s="2">
        <v>735</v>
      </c>
      <c r="M7" s="16">
        <v>721</v>
      </c>
      <c r="N7" s="16">
        <v>707</v>
      </c>
      <c r="O7" s="16">
        <v>693</v>
      </c>
      <c r="P7" s="16">
        <v>680</v>
      </c>
      <c r="Q7" s="16">
        <v>667</v>
      </c>
      <c r="R7" s="16">
        <v>653</v>
      </c>
      <c r="S7" s="5">
        <v>640</v>
      </c>
      <c r="T7" s="5">
        <v>628</v>
      </c>
      <c r="U7" s="5">
        <v>610</v>
      </c>
      <c r="V7" s="5">
        <v>595</v>
      </c>
      <c r="W7" s="5">
        <v>575</v>
      </c>
    </row>
    <row r="8" spans="1:23" ht="19" customHeight="1" x14ac:dyDescent="0.25">
      <c r="A8" s="2" t="s">
        <v>95</v>
      </c>
      <c r="B8" s="96" t="s">
        <v>267</v>
      </c>
      <c r="C8" s="96"/>
      <c r="D8" s="96"/>
      <c r="E8" s="96"/>
      <c r="F8" s="96"/>
      <c r="G8" s="96"/>
      <c r="H8" s="96"/>
      <c r="I8" s="96"/>
      <c r="J8" s="96"/>
      <c r="K8" s="2">
        <v>272</v>
      </c>
      <c r="L8" s="2">
        <v>272</v>
      </c>
      <c r="M8" s="47">
        <v>264</v>
      </c>
      <c r="N8" s="5">
        <v>264</v>
      </c>
      <c r="O8" s="5">
        <v>264</v>
      </c>
      <c r="P8" s="5">
        <v>264</v>
      </c>
      <c r="Q8" s="5">
        <v>264</v>
      </c>
      <c r="R8" s="5">
        <v>256</v>
      </c>
      <c r="S8" s="5">
        <v>244</v>
      </c>
      <c r="T8" s="5">
        <v>237</v>
      </c>
      <c r="U8" s="5">
        <v>230</v>
      </c>
      <c r="V8" s="5">
        <v>219</v>
      </c>
      <c r="W8" s="5">
        <v>209</v>
      </c>
    </row>
    <row r="9" spans="1:23" x14ac:dyDescent="0.25">
      <c r="A9" s="2" t="s">
        <v>105</v>
      </c>
      <c r="B9" s="96"/>
      <c r="C9" s="96"/>
      <c r="D9" s="96"/>
      <c r="E9" s="96"/>
      <c r="F9" s="96"/>
      <c r="G9" s="96"/>
      <c r="H9" s="96"/>
      <c r="I9" s="96"/>
      <c r="J9" s="96"/>
      <c r="K9" s="48"/>
      <c r="L9" s="48"/>
      <c r="M9" s="48"/>
      <c r="N9" s="48"/>
      <c r="O9" s="49">
        <v>124</v>
      </c>
      <c r="P9" s="5">
        <v>116</v>
      </c>
      <c r="Q9" s="5">
        <v>116</v>
      </c>
      <c r="R9" s="5">
        <v>113</v>
      </c>
      <c r="S9" s="5">
        <v>108</v>
      </c>
      <c r="T9" s="5">
        <v>105</v>
      </c>
      <c r="U9" s="5">
        <v>105</v>
      </c>
      <c r="V9" s="5">
        <v>100</v>
      </c>
      <c r="W9" s="5">
        <v>94</v>
      </c>
    </row>
    <row r="10" spans="1:23" x14ac:dyDescent="0.25">
      <c r="A10" s="2" t="s">
        <v>96</v>
      </c>
      <c r="B10" s="96"/>
      <c r="C10" s="96"/>
      <c r="D10" s="96"/>
      <c r="E10" s="96"/>
      <c r="F10" s="96"/>
      <c r="G10" s="96"/>
      <c r="H10" s="96"/>
      <c r="I10" s="96"/>
      <c r="J10" s="96"/>
      <c r="K10" s="2">
        <v>316</v>
      </c>
      <c r="L10" s="2">
        <v>304</v>
      </c>
      <c r="M10" s="47">
        <v>298</v>
      </c>
      <c r="N10" s="5">
        <v>298</v>
      </c>
      <c r="O10" s="5">
        <v>298</v>
      </c>
      <c r="P10" s="5">
        <v>289</v>
      </c>
      <c r="Q10" s="5">
        <v>284</v>
      </c>
      <c r="R10" s="5">
        <v>278</v>
      </c>
      <c r="S10" s="5">
        <v>278</v>
      </c>
      <c r="T10" s="5">
        <v>273</v>
      </c>
      <c r="U10" s="5">
        <v>265</v>
      </c>
      <c r="V10" s="5">
        <v>255</v>
      </c>
      <c r="W10" s="5">
        <v>246</v>
      </c>
    </row>
    <row r="11" spans="1:23" x14ac:dyDescent="0.25">
      <c r="A11" s="2" t="s">
        <v>97</v>
      </c>
      <c r="B11" s="96"/>
      <c r="C11" s="96"/>
      <c r="D11" s="96"/>
      <c r="E11" s="96"/>
      <c r="F11" s="96"/>
      <c r="G11" s="96"/>
      <c r="H11" s="96"/>
      <c r="I11" s="96"/>
      <c r="J11" s="96"/>
      <c r="K11" s="2">
        <v>175</v>
      </c>
      <c r="L11" s="2">
        <v>150</v>
      </c>
      <c r="M11" s="47">
        <v>150</v>
      </c>
      <c r="N11" s="5">
        <v>150</v>
      </c>
      <c r="O11" s="5">
        <v>150</v>
      </c>
      <c r="P11" s="5">
        <v>150</v>
      </c>
      <c r="Q11" s="5">
        <v>150</v>
      </c>
      <c r="R11" s="5">
        <v>150</v>
      </c>
      <c r="S11" s="5">
        <v>150</v>
      </c>
      <c r="T11" s="5">
        <v>150</v>
      </c>
      <c r="U11" s="5">
        <v>144</v>
      </c>
      <c r="V11" s="5">
        <v>137</v>
      </c>
      <c r="W11" s="5">
        <v>137</v>
      </c>
    </row>
    <row r="12" spans="1:23" x14ac:dyDescent="0.25">
      <c r="A12" s="2" t="s">
        <v>98</v>
      </c>
      <c r="B12" s="96"/>
      <c r="C12" s="96"/>
      <c r="D12" s="96"/>
      <c r="E12" s="96"/>
      <c r="F12" s="96"/>
      <c r="G12" s="96"/>
      <c r="H12" s="96"/>
      <c r="I12" s="96"/>
      <c r="J12" s="96"/>
      <c r="K12" s="2">
        <v>145</v>
      </c>
      <c r="L12" s="2">
        <v>145</v>
      </c>
      <c r="M12" s="47">
        <v>145</v>
      </c>
      <c r="N12" s="5">
        <v>135</v>
      </c>
      <c r="O12" s="5">
        <v>125</v>
      </c>
      <c r="P12" s="5">
        <v>125</v>
      </c>
      <c r="Q12" s="5">
        <v>125</v>
      </c>
      <c r="R12" s="5">
        <v>125</v>
      </c>
      <c r="S12" s="5">
        <v>122</v>
      </c>
      <c r="T12" s="5">
        <v>122</v>
      </c>
      <c r="U12" s="5">
        <v>122</v>
      </c>
      <c r="V12" s="5">
        <v>116</v>
      </c>
      <c r="W12" s="5">
        <v>116</v>
      </c>
    </row>
    <row r="13" spans="1:23" x14ac:dyDescent="0.25">
      <c r="A13" s="2" t="s">
        <v>99</v>
      </c>
      <c r="B13" s="96"/>
      <c r="C13" s="96"/>
      <c r="D13" s="96"/>
      <c r="E13" s="96"/>
      <c r="F13" s="96"/>
      <c r="G13" s="96"/>
      <c r="H13" s="96"/>
      <c r="I13" s="96"/>
      <c r="J13" s="96"/>
      <c r="K13" s="48"/>
      <c r="L13" s="48"/>
      <c r="M13" s="47">
        <v>188</v>
      </c>
      <c r="N13" s="5">
        <v>188</v>
      </c>
      <c r="O13" s="5">
        <v>197</v>
      </c>
      <c r="P13" s="5">
        <v>197</v>
      </c>
      <c r="Q13" s="5">
        <v>197</v>
      </c>
      <c r="R13" s="5">
        <v>197</v>
      </c>
      <c r="S13" s="5">
        <v>197</v>
      </c>
      <c r="T13" s="5">
        <v>197</v>
      </c>
      <c r="U13" s="5">
        <v>197</v>
      </c>
      <c r="V13" s="5">
        <v>188</v>
      </c>
      <c r="W13" s="5">
        <v>188</v>
      </c>
    </row>
    <row r="14" spans="1:23" x14ac:dyDescent="0.25">
      <c r="A14" s="2" t="s">
        <v>100</v>
      </c>
      <c r="B14" s="96"/>
      <c r="C14" s="96"/>
      <c r="D14" s="96"/>
      <c r="E14" s="96"/>
      <c r="F14" s="96"/>
      <c r="G14" s="96"/>
      <c r="H14" s="96"/>
      <c r="I14" s="96"/>
      <c r="J14" s="96"/>
      <c r="K14" s="2">
        <v>94</v>
      </c>
      <c r="L14" s="2">
        <v>94</v>
      </c>
      <c r="M14" s="47">
        <v>94</v>
      </c>
      <c r="N14" s="5">
        <v>94</v>
      </c>
      <c r="O14" s="5">
        <v>91</v>
      </c>
      <c r="P14" s="5">
        <v>91</v>
      </c>
      <c r="Q14" s="5">
        <v>91</v>
      </c>
      <c r="R14" s="5">
        <v>91</v>
      </c>
      <c r="S14" s="5">
        <v>87</v>
      </c>
      <c r="T14" s="5">
        <v>87</v>
      </c>
      <c r="U14" s="5">
        <v>87</v>
      </c>
      <c r="V14" s="5">
        <v>83</v>
      </c>
      <c r="W14" s="5">
        <v>83</v>
      </c>
    </row>
    <row r="15" spans="1:23" x14ac:dyDescent="0.25">
      <c r="A15" s="2" t="s">
        <v>101</v>
      </c>
      <c r="B15" s="96"/>
      <c r="C15" s="96"/>
      <c r="D15" s="96"/>
      <c r="E15" s="96"/>
      <c r="F15" s="96"/>
      <c r="G15" s="96"/>
      <c r="H15" s="96"/>
      <c r="I15" s="96"/>
      <c r="J15" s="96"/>
      <c r="K15" s="2">
        <v>66</v>
      </c>
      <c r="L15" s="2">
        <v>66</v>
      </c>
      <c r="M15" s="47">
        <v>66</v>
      </c>
      <c r="N15" s="5">
        <v>66</v>
      </c>
      <c r="O15" s="5">
        <v>66</v>
      </c>
      <c r="P15" s="5">
        <v>66</v>
      </c>
      <c r="Q15" s="5">
        <v>66</v>
      </c>
      <c r="R15" s="5">
        <v>66</v>
      </c>
      <c r="S15" s="5">
        <v>63</v>
      </c>
      <c r="T15" s="5">
        <v>63</v>
      </c>
      <c r="U15" s="5">
        <v>63</v>
      </c>
      <c r="V15" s="5">
        <v>60</v>
      </c>
      <c r="W15" s="5">
        <v>59</v>
      </c>
    </row>
    <row r="16" spans="1:23" x14ac:dyDescent="0.25">
      <c r="A16" s="2" t="s">
        <v>102</v>
      </c>
      <c r="B16" s="96"/>
      <c r="C16" s="96"/>
      <c r="D16" s="96"/>
      <c r="E16" s="96"/>
      <c r="F16" s="96"/>
      <c r="G16" s="96"/>
      <c r="H16" s="96"/>
      <c r="I16" s="96"/>
      <c r="J16" s="96"/>
      <c r="K16" s="2">
        <v>56</v>
      </c>
      <c r="L16" s="2">
        <v>56</v>
      </c>
      <c r="M16" s="47">
        <v>56</v>
      </c>
      <c r="N16" s="5">
        <v>55</v>
      </c>
      <c r="O16" s="5">
        <v>55</v>
      </c>
      <c r="P16" s="5">
        <v>55</v>
      </c>
      <c r="Q16" s="5">
        <v>55</v>
      </c>
      <c r="R16" s="5">
        <v>55</v>
      </c>
      <c r="S16" s="5">
        <v>54</v>
      </c>
      <c r="T16" s="5">
        <v>54</v>
      </c>
      <c r="U16" s="5">
        <v>54</v>
      </c>
      <c r="V16" s="5">
        <v>55</v>
      </c>
      <c r="W16" s="5">
        <v>51</v>
      </c>
    </row>
    <row r="17" spans="1:23" x14ac:dyDescent="0.25">
      <c r="A17" s="2" t="s">
        <v>111</v>
      </c>
      <c r="B17" s="96"/>
      <c r="C17" s="96"/>
      <c r="D17" s="96"/>
      <c r="E17" s="96"/>
      <c r="F17" s="96"/>
      <c r="G17" s="96"/>
      <c r="H17" s="96"/>
      <c r="I17" s="96"/>
      <c r="J17" s="96"/>
      <c r="K17" s="48"/>
      <c r="L17" s="48"/>
      <c r="M17" s="48"/>
      <c r="N17" s="48"/>
      <c r="O17" s="48"/>
      <c r="P17" s="48"/>
      <c r="Q17" s="48"/>
      <c r="R17" s="48"/>
      <c r="S17" s="48"/>
      <c r="T17" s="49">
        <v>30</v>
      </c>
      <c r="U17" s="5">
        <v>30</v>
      </c>
      <c r="V17" s="5">
        <v>25</v>
      </c>
      <c r="W17" s="5">
        <v>20</v>
      </c>
    </row>
    <row r="18" spans="1:23" x14ac:dyDescent="0.25">
      <c r="A18" s="2" t="s">
        <v>103</v>
      </c>
      <c r="B18" s="96"/>
      <c r="C18" s="96"/>
      <c r="D18" s="96"/>
      <c r="E18" s="96"/>
      <c r="F18" s="96"/>
      <c r="G18" s="96"/>
      <c r="H18" s="96"/>
      <c r="I18" s="96"/>
      <c r="J18" s="96"/>
      <c r="K18" s="2">
        <v>165</v>
      </c>
      <c r="L18" s="2">
        <v>165</v>
      </c>
      <c r="M18" s="47">
        <v>165</v>
      </c>
      <c r="N18" s="5">
        <v>165</v>
      </c>
      <c r="O18" s="5">
        <v>165</v>
      </c>
      <c r="P18" s="5">
        <v>165</v>
      </c>
      <c r="Q18" s="5">
        <v>165</v>
      </c>
      <c r="R18" s="5">
        <v>165</v>
      </c>
      <c r="S18" s="5">
        <v>165</v>
      </c>
      <c r="T18" s="5">
        <v>165</v>
      </c>
      <c r="U18" s="5">
        <v>165</v>
      </c>
      <c r="V18" s="5">
        <v>165</v>
      </c>
      <c r="W18" s="5">
        <v>109</v>
      </c>
    </row>
    <row r="19" spans="1:23" x14ac:dyDescent="0.25">
      <c r="A19" s="2" t="s">
        <v>109</v>
      </c>
      <c r="B19" s="96"/>
      <c r="C19" s="96"/>
      <c r="D19" s="96"/>
      <c r="E19" s="96"/>
      <c r="F19" s="96"/>
      <c r="G19" s="96"/>
      <c r="H19" s="96"/>
      <c r="I19" s="96"/>
      <c r="J19" s="96"/>
      <c r="K19" s="48"/>
      <c r="L19" s="48"/>
      <c r="M19" s="48"/>
      <c r="N19" s="48"/>
      <c r="O19" s="48"/>
      <c r="P19" s="48"/>
      <c r="Q19" s="5">
        <v>152</v>
      </c>
      <c r="R19" s="5">
        <v>152</v>
      </c>
      <c r="S19" s="5">
        <v>152</v>
      </c>
      <c r="T19" s="5">
        <v>152</v>
      </c>
      <c r="U19" s="5">
        <v>152</v>
      </c>
      <c r="V19" s="5">
        <v>152</v>
      </c>
      <c r="W19" s="5">
        <v>152</v>
      </c>
    </row>
    <row r="20" spans="1:23" x14ac:dyDescent="0.25">
      <c r="A20" s="2" t="s">
        <v>110</v>
      </c>
      <c r="B20" s="96"/>
      <c r="C20" s="96"/>
      <c r="D20" s="96"/>
      <c r="E20" s="96"/>
      <c r="F20" s="96"/>
      <c r="G20" s="96"/>
      <c r="H20" s="96"/>
      <c r="I20" s="96"/>
      <c r="J20" s="96"/>
      <c r="K20" s="2">
        <v>97</v>
      </c>
      <c r="L20" s="2">
        <v>97</v>
      </c>
      <c r="M20" s="50">
        <v>95</v>
      </c>
      <c r="N20" s="51">
        <v>95</v>
      </c>
      <c r="O20" s="51">
        <v>95</v>
      </c>
      <c r="P20" s="51">
        <v>95</v>
      </c>
      <c r="Q20" s="5">
        <v>95</v>
      </c>
      <c r="R20" s="5">
        <v>86</v>
      </c>
      <c r="S20" s="5">
        <v>84</v>
      </c>
      <c r="T20" s="5">
        <v>79</v>
      </c>
      <c r="U20" s="5">
        <v>79</v>
      </c>
      <c r="V20" s="5">
        <v>75</v>
      </c>
      <c r="W20" s="5">
        <v>75</v>
      </c>
    </row>
    <row r="21" spans="1:23" x14ac:dyDescent="0.25">
      <c r="M21" s="16"/>
      <c r="N21" s="5"/>
      <c r="O21" s="5"/>
      <c r="P21" s="5"/>
      <c r="Q21" s="5"/>
      <c r="R21" s="5"/>
      <c r="S21" s="5"/>
      <c r="T21" s="5"/>
      <c r="U21" s="5"/>
      <c r="V21" s="5"/>
      <c r="W21" s="5"/>
    </row>
    <row r="22" spans="1:23" x14ac:dyDescent="0.25">
      <c r="A22" s="92" t="s">
        <v>343</v>
      </c>
      <c r="B22" s="45"/>
      <c r="C22" s="45"/>
      <c r="D22" s="45"/>
      <c r="E22" s="45"/>
      <c r="F22" s="45"/>
      <c r="G22" s="45"/>
      <c r="H22" s="1" t="s">
        <v>112</v>
      </c>
      <c r="I22" s="1"/>
      <c r="J22" s="1"/>
      <c r="K22" s="1"/>
      <c r="L22" s="1"/>
      <c r="M22" s="1"/>
      <c r="N22" s="1"/>
      <c r="O22" s="1"/>
      <c r="P22" s="1"/>
      <c r="Q22" s="1"/>
      <c r="R22" s="1"/>
      <c r="S22" s="1"/>
      <c r="T22" s="1"/>
      <c r="U22" s="1"/>
      <c r="V22" s="1"/>
      <c r="W22" s="66"/>
    </row>
    <row r="23" spans="1:23" x14ac:dyDescent="0.25">
      <c r="A23" s="93"/>
      <c r="B23" s="46">
        <v>2022</v>
      </c>
      <c r="C23" s="46">
        <v>2021</v>
      </c>
      <c r="D23" s="46">
        <v>2020</v>
      </c>
      <c r="E23" s="46">
        <v>2019</v>
      </c>
      <c r="F23" s="46">
        <v>2018</v>
      </c>
      <c r="G23" s="46">
        <v>2017</v>
      </c>
      <c r="H23" s="46">
        <v>2016</v>
      </c>
      <c r="I23" s="46">
        <v>2015</v>
      </c>
      <c r="J23" s="46">
        <v>2014</v>
      </c>
      <c r="K23" s="46">
        <v>2013</v>
      </c>
      <c r="L23" s="46">
        <v>2012</v>
      </c>
      <c r="M23" s="46">
        <v>2011</v>
      </c>
      <c r="N23" s="46">
        <v>2010</v>
      </c>
      <c r="O23" s="46">
        <v>2009</v>
      </c>
      <c r="P23" s="46">
        <v>2008</v>
      </c>
      <c r="Q23" s="46">
        <v>2007</v>
      </c>
      <c r="R23" s="46">
        <v>2006</v>
      </c>
      <c r="S23" s="46">
        <v>2005</v>
      </c>
      <c r="T23" s="46">
        <v>2004</v>
      </c>
      <c r="U23" s="46">
        <v>2003</v>
      </c>
      <c r="V23" s="46">
        <v>2002</v>
      </c>
      <c r="W23" s="46">
        <v>2001</v>
      </c>
    </row>
    <row r="24" spans="1:23" x14ac:dyDescent="0.25">
      <c r="A24" s="2" t="s">
        <v>93</v>
      </c>
      <c r="B24" s="5">
        <v>3570</v>
      </c>
      <c r="C24" s="5">
        <v>3600</v>
      </c>
      <c r="D24" s="5">
        <v>4000</v>
      </c>
      <c r="E24" s="5">
        <v>4400</v>
      </c>
      <c r="F24" s="5">
        <v>4500</v>
      </c>
      <c r="G24" s="5">
        <v>4800</v>
      </c>
      <c r="H24" s="5">
        <v>5100</v>
      </c>
      <c r="I24" s="5">
        <v>5300</v>
      </c>
      <c r="J24" s="5">
        <v>5400</v>
      </c>
      <c r="K24" s="5">
        <v>5600</v>
      </c>
      <c r="L24" s="5">
        <v>6000</v>
      </c>
      <c r="M24" s="16">
        <v>6200</v>
      </c>
      <c r="N24" s="16">
        <v>6500</v>
      </c>
      <c r="O24" s="16">
        <v>6950</v>
      </c>
      <c r="P24" s="16">
        <v>7800</v>
      </c>
      <c r="Q24" s="16">
        <v>8300</v>
      </c>
      <c r="R24" s="16">
        <v>8700</v>
      </c>
      <c r="S24" s="5">
        <v>9200</v>
      </c>
      <c r="T24" s="5">
        <v>9800</v>
      </c>
      <c r="U24" s="5">
        <v>10600</v>
      </c>
      <c r="V24" s="5">
        <v>11200</v>
      </c>
      <c r="W24" s="5">
        <v>11400</v>
      </c>
    </row>
    <row r="25" spans="1:23" x14ac:dyDescent="0.25">
      <c r="A25" s="2" t="s">
        <v>94</v>
      </c>
      <c r="B25" s="5">
        <v>2070</v>
      </c>
      <c r="C25" s="5">
        <v>2100</v>
      </c>
      <c r="D25" s="5">
        <v>2300</v>
      </c>
      <c r="E25" s="5">
        <v>2400</v>
      </c>
      <c r="F25" s="5">
        <v>2500</v>
      </c>
      <c r="G25" s="5">
        <v>2600</v>
      </c>
      <c r="H25" s="5">
        <v>2700</v>
      </c>
      <c r="I25" s="5">
        <v>2700</v>
      </c>
      <c r="J25" s="5">
        <v>2800</v>
      </c>
      <c r="K25" s="5">
        <v>2800</v>
      </c>
      <c r="L25" s="5">
        <v>2900</v>
      </c>
      <c r="M25" s="16">
        <v>3000</v>
      </c>
      <c r="N25" s="16">
        <v>3100</v>
      </c>
      <c r="O25" s="16">
        <v>3200</v>
      </c>
      <c r="P25" s="16">
        <v>3700</v>
      </c>
      <c r="Q25" s="16">
        <v>3900</v>
      </c>
      <c r="R25" s="16">
        <v>4100</v>
      </c>
      <c r="S25" s="5">
        <v>4200</v>
      </c>
      <c r="T25" s="5">
        <v>4400</v>
      </c>
      <c r="U25" s="5">
        <v>4800</v>
      </c>
      <c r="V25" s="5">
        <v>5200</v>
      </c>
      <c r="W25" s="5">
        <v>5500</v>
      </c>
    </row>
    <row r="26" spans="1:23" ht="19" customHeight="1" x14ac:dyDescent="0.25">
      <c r="A26" s="2" t="s">
        <v>95</v>
      </c>
      <c r="B26" s="95" t="s">
        <v>117</v>
      </c>
      <c r="C26" s="95"/>
      <c r="D26" s="95"/>
      <c r="E26" s="95"/>
      <c r="F26" s="95"/>
      <c r="G26" s="95"/>
      <c r="H26" s="95"/>
      <c r="I26" s="95"/>
      <c r="J26" s="95"/>
      <c r="K26" s="95"/>
      <c r="L26" s="95"/>
      <c r="M26" s="95"/>
      <c r="N26" s="5">
        <v>200</v>
      </c>
      <c r="O26" s="5">
        <v>250</v>
      </c>
      <c r="P26" s="5">
        <v>400</v>
      </c>
      <c r="Q26" s="5">
        <v>660</v>
      </c>
      <c r="R26" s="5">
        <v>700</v>
      </c>
      <c r="S26" s="5">
        <v>900</v>
      </c>
      <c r="T26" s="5">
        <v>1200</v>
      </c>
      <c r="U26" s="5">
        <v>1400</v>
      </c>
      <c r="V26" s="5">
        <v>1200</v>
      </c>
      <c r="W26" s="5">
        <v>1100</v>
      </c>
    </row>
    <row r="27" spans="1:23" x14ac:dyDescent="0.25">
      <c r="A27" s="2" t="s">
        <v>105</v>
      </c>
      <c r="B27" s="95"/>
      <c r="C27" s="95"/>
      <c r="D27" s="95"/>
      <c r="E27" s="95"/>
      <c r="F27" s="95"/>
      <c r="G27" s="95"/>
      <c r="H27" s="95"/>
      <c r="I27" s="95"/>
      <c r="J27" s="95"/>
      <c r="K27" s="95"/>
      <c r="L27" s="95"/>
      <c r="M27" s="95"/>
      <c r="N27" s="48"/>
      <c r="O27" s="49">
        <v>800</v>
      </c>
      <c r="P27" s="5">
        <v>1100</v>
      </c>
      <c r="Q27" s="5">
        <v>1300</v>
      </c>
      <c r="R27" s="5">
        <v>1400</v>
      </c>
      <c r="S27" s="5">
        <v>2400</v>
      </c>
      <c r="T27" s="5">
        <v>1700</v>
      </c>
      <c r="U27" s="5">
        <v>2500</v>
      </c>
      <c r="V27" s="5">
        <v>8600</v>
      </c>
      <c r="W27" s="5">
        <v>3200</v>
      </c>
    </row>
    <row r="28" spans="1:23" x14ac:dyDescent="0.25">
      <c r="A28" s="2" t="s">
        <v>96</v>
      </c>
      <c r="B28" s="95"/>
      <c r="C28" s="95"/>
      <c r="D28" s="95"/>
      <c r="E28" s="95"/>
      <c r="F28" s="95"/>
      <c r="G28" s="95"/>
      <c r="H28" s="95"/>
      <c r="I28" s="95"/>
      <c r="J28" s="95"/>
      <c r="K28" s="95"/>
      <c r="L28" s="95"/>
      <c r="M28" s="95"/>
      <c r="N28" s="5">
        <v>450</v>
      </c>
      <c r="O28" s="5">
        <v>500</v>
      </c>
      <c r="P28" s="5">
        <v>650</v>
      </c>
      <c r="Q28" s="5">
        <v>700</v>
      </c>
      <c r="R28" s="5">
        <v>800</v>
      </c>
      <c r="S28" s="5">
        <v>850</v>
      </c>
      <c r="T28" s="5">
        <v>1100</v>
      </c>
      <c r="U28" s="5">
        <v>1100</v>
      </c>
      <c r="V28" s="5">
        <v>1100</v>
      </c>
      <c r="W28" s="5">
        <v>1100</v>
      </c>
    </row>
    <row r="29" spans="1:23" x14ac:dyDescent="0.25">
      <c r="A29" s="2" t="s">
        <v>97</v>
      </c>
      <c r="B29" s="95"/>
      <c r="C29" s="95"/>
      <c r="D29" s="95"/>
      <c r="E29" s="95"/>
      <c r="F29" s="95"/>
      <c r="G29" s="95"/>
      <c r="H29" s="95"/>
      <c r="I29" s="95"/>
      <c r="J29" s="95"/>
      <c r="K29" s="95"/>
      <c r="L29" s="95"/>
      <c r="M29" s="95"/>
      <c r="N29" s="5">
        <v>90</v>
      </c>
      <c r="O29" s="5">
        <v>100</v>
      </c>
      <c r="P29" s="5">
        <v>130</v>
      </c>
      <c r="Q29" s="5">
        <v>230</v>
      </c>
      <c r="R29" s="5">
        <v>250</v>
      </c>
      <c r="S29" s="5">
        <v>400</v>
      </c>
      <c r="T29" s="5">
        <v>500</v>
      </c>
      <c r="U29" s="5">
        <v>500</v>
      </c>
      <c r="V29" s="5">
        <v>500</v>
      </c>
      <c r="W29" s="5">
        <v>400</v>
      </c>
    </row>
    <row r="30" spans="1:23" x14ac:dyDescent="0.25">
      <c r="A30" s="2" t="s">
        <v>98</v>
      </c>
      <c r="B30" s="95"/>
      <c r="C30" s="95"/>
      <c r="D30" s="95"/>
      <c r="E30" s="95"/>
      <c r="F30" s="95"/>
      <c r="G30" s="95"/>
      <c r="H30" s="95"/>
      <c r="I30" s="95"/>
      <c r="J30" s="95"/>
      <c r="K30" s="95"/>
      <c r="L30" s="95"/>
      <c r="M30" s="95"/>
      <c r="N30" s="5">
        <v>75</v>
      </c>
      <c r="O30" s="5">
        <v>100</v>
      </c>
      <c r="P30" s="5">
        <v>130</v>
      </c>
      <c r="Q30" s="5">
        <v>180</v>
      </c>
      <c r="R30" s="5">
        <v>200</v>
      </c>
      <c r="S30" s="5">
        <v>250</v>
      </c>
      <c r="T30" s="5">
        <v>300</v>
      </c>
      <c r="U30" s="5">
        <v>300</v>
      </c>
      <c r="V30" s="5">
        <v>200</v>
      </c>
      <c r="W30" s="5">
        <v>200</v>
      </c>
    </row>
    <row r="31" spans="1:23" x14ac:dyDescent="0.25">
      <c r="A31" s="2" t="s">
        <v>99</v>
      </c>
      <c r="B31" s="95"/>
      <c r="C31" s="95"/>
      <c r="D31" s="95"/>
      <c r="E31" s="95"/>
      <c r="F31" s="95"/>
      <c r="G31" s="95"/>
      <c r="H31" s="95"/>
      <c r="I31" s="95"/>
      <c r="J31" s="95"/>
      <c r="K31" s="95"/>
      <c r="L31" s="95"/>
      <c r="M31" s="95"/>
      <c r="N31" s="5">
        <v>80</v>
      </c>
      <c r="O31" s="5">
        <v>100</v>
      </c>
      <c r="P31" s="5">
        <v>110</v>
      </c>
      <c r="Q31" s="5">
        <v>140</v>
      </c>
      <c r="R31" s="5">
        <v>150</v>
      </c>
      <c r="S31" s="5">
        <v>200</v>
      </c>
      <c r="T31" s="5">
        <v>200</v>
      </c>
      <c r="U31" s="5">
        <v>200</v>
      </c>
      <c r="V31" s="5">
        <v>200</v>
      </c>
      <c r="W31" s="5">
        <v>200</v>
      </c>
    </row>
    <row r="32" spans="1:23" x14ac:dyDescent="0.25">
      <c r="A32" s="2" t="s">
        <v>100</v>
      </c>
      <c r="B32" s="95"/>
      <c r="C32" s="95"/>
      <c r="D32" s="95"/>
      <c r="E32" s="95"/>
      <c r="F32" s="95"/>
      <c r="G32" s="95"/>
      <c r="H32" s="95"/>
      <c r="I32" s="95"/>
      <c r="J32" s="95"/>
      <c r="K32" s="95"/>
      <c r="L32" s="95"/>
      <c r="M32" s="95"/>
      <c r="N32" s="5">
        <v>200</v>
      </c>
      <c r="O32" s="5">
        <v>200</v>
      </c>
      <c r="P32" s="5">
        <v>260</v>
      </c>
      <c r="Q32" s="5">
        <v>280</v>
      </c>
      <c r="R32" s="5">
        <v>300</v>
      </c>
      <c r="S32" s="5">
        <v>300</v>
      </c>
      <c r="T32" s="5">
        <v>400</v>
      </c>
      <c r="U32" s="5">
        <v>400</v>
      </c>
      <c r="V32" s="5">
        <v>400</v>
      </c>
      <c r="W32" s="5">
        <v>400</v>
      </c>
    </row>
    <row r="33" spans="1:23" x14ac:dyDescent="0.25">
      <c r="A33" s="2" t="s">
        <v>101</v>
      </c>
      <c r="B33" s="95"/>
      <c r="C33" s="95"/>
      <c r="D33" s="95"/>
      <c r="E33" s="95"/>
      <c r="F33" s="95"/>
      <c r="G33" s="95"/>
      <c r="H33" s="95"/>
      <c r="I33" s="95"/>
      <c r="J33" s="95"/>
      <c r="K33" s="95"/>
      <c r="L33" s="95"/>
      <c r="M33" s="95"/>
      <c r="N33" s="5">
        <v>280</v>
      </c>
      <c r="O33" s="5">
        <v>300</v>
      </c>
      <c r="P33" s="5">
        <v>60</v>
      </c>
      <c r="Q33" s="5">
        <v>70</v>
      </c>
      <c r="R33" s="5">
        <v>125</v>
      </c>
      <c r="S33" s="5">
        <v>150</v>
      </c>
      <c r="T33" s="5">
        <v>200</v>
      </c>
      <c r="U33" s="5">
        <v>200</v>
      </c>
      <c r="V33" s="5">
        <v>250</v>
      </c>
      <c r="W33" s="5">
        <v>300</v>
      </c>
    </row>
    <row r="34" spans="1:23" x14ac:dyDescent="0.25">
      <c r="A34" s="2" t="s">
        <v>102</v>
      </c>
      <c r="B34" s="95"/>
      <c r="C34" s="95"/>
      <c r="D34" s="95"/>
      <c r="E34" s="95"/>
      <c r="F34" s="95"/>
      <c r="G34" s="95"/>
      <c r="H34" s="95"/>
      <c r="I34" s="95"/>
      <c r="J34" s="95"/>
      <c r="K34" s="95"/>
      <c r="L34" s="95"/>
      <c r="M34" s="95"/>
      <c r="N34" s="5">
        <v>280</v>
      </c>
      <c r="O34" s="5">
        <v>300</v>
      </c>
      <c r="P34" s="5">
        <v>50</v>
      </c>
      <c r="Q34" s="5">
        <v>80</v>
      </c>
      <c r="R34" s="5">
        <v>70</v>
      </c>
      <c r="S34" s="5">
        <v>100</v>
      </c>
      <c r="T34" s="5">
        <v>100</v>
      </c>
      <c r="U34" s="5">
        <v>100</v>
      </c>
      <c r="V34" s="5">
        <v>100</v>
      </c>
      <c r="W34" s="5">
        <v>100</v>
      </c>
    </row>
    <row r="35" spans="1:23" x14ac:dyDescent="0.25">
      <c r="A35" s="2" t="s">
        <v>111</v>
      </c>
      <c r="B35" s="95"/>
      <c r="C35" s="95"/>
      <c r="D35" s="95"/>
      <c r="E35" s="95"/>
      <c r="F35" s="95"/>
      <c r="G35" s="95"/>
      <c r="H35" s="95"/>
      <c r="I35" s="95"/>
      <c r="J35" s="95"/>
      <c r="K35" s="95"/>
      <c r="L35" s="95"/>
      <c r="M35" s="95"/>
      <c r="N35" s="94" t="s">
        <v>106</v>
      </c>
      <c r="O35" s="94"/>
      <c r="P35" s="94"/>
      <c r="Q35" s="94"/>
      <c r="R35" s="94"/>
      <c r="S35" s="94"/>
      <c r="T35" s="49">
        <v>100</v>
      </c>
      <c r="U35" s="5">
        <v>100</v>
      </c>
      <c r="V35" s="5">
        <v>100</v>
      </c>
      <c r="W35" s="5">
        <v>100</v>
      </c>
    </row>
    <row r="36" spans="1:23" x14ac:dyDescent="0.25">
      <c r="A36" s="2" t="s">
        <v>103</v>
      </c>
      <c r="B36" s="95"/>
      <c r="C36" s="95"/>
      <c r="D36" s="95"/>
      <c r="E36" s="95"/>
      <c r="F36" s="95"/>
      <c r="G36" s="95"/>
      <c r="H36" s="95"/>
      <c r="I36" s="95"/>
      <c r="J36" s="95"/>
      <c r="K36" s="95"/>
      <c r="L36" s="95"/>
      <c r="M36" s="95"/>
      <c r="N36" s="5">
        <v>50</v>
      </c>
      <c r="O36" s="5">
        <v>100</v>
      </c>
      <c r="P36" s="5">
        <v>70</v>
      </c>
      <c r="Q36" s="5">
        <v>90</v>
      </c>
      <c r="R36" s="5">
        <v>150</v>
      </c>
      <c r="S36" s="5">
        <v>200</v>
      </c>
      <c r="T36" s="5">
        <v>200</v>
      </c>
      <c r="U36" s="5">
        <v>200</v>
      </c>
      <c r="V36" s="5">
        <v>200</v>
      </c>
      <c r="W36" s="5">
        <v>300</v>
      </c>
    </row>
    <row r="37" spans="1:23" x14ac:dyDescent="0.25">
      <c r="A37" s="2" t="s">
        <v>109</v>
      </c>
      <c r="B37" s="95"/>
      <c r="C37" s="95"/>
      <c r="D37" s="95"/>
      <c r="E37" s="95"/>
      <c r="F37" s="95"/>
      <c r="G37" s="95"/>
      <c r="H37" s="95"/>
      <c r="I37" s="95"/>
      <c r="J37" s="95"/>
      <c r="K37" s="95"/>
      <c r="L37" s="95"/>
      <c r="M37" s="95"/>
      <c r="N37" s="94" t="s">
        <v>106</v>
      </c>
      <c r="O37" s="94"/>
      <c r="P37" s="94"/>
      <c r="Q37" s="5">
        <v>40</v>
      </c>
      <c r="R37" s="5">
        <v>50</v>
      </c>
      <c r="S37" s="5">
        <v>50</v>
      </c>
      <c r="T37" s="5">
        <v>100</v>
      </c>
      <c r="U37" s="5">
        <v>100</v>
      </c>
      <c r="V37" s="5">
        <v>100</v>
      </c>
      <c r="W37" s="5">
        <v>100</v>
      </c>
    </row>
    <row r="38" spans="1:23" x14ac:dyDescent="0.25">
      <c r="A38" s="2" t="s">
        <v>110</v>
      </c>
      <c r="B38" s="95"/>
      <c r="C38" s="95"/>
      <c r="D38" s="95"/>
      <c r="E38" s="95"/>
      <c r="F38" s="95"/>
      <c r="G38" s="95"/>
      <c r="H38" s="95"/>
      <c r="I38" s="95"/>
      <c r="J38" s="95"/>
      <c r="K38" s="95"/>
      <c r="L38" s="95"/>
      <c r="M38" s="95"/>
      <c r="N38" s="5">
        <v>230</v>
      </c>
      <c r="O38" s="5">
        <v>300</v>
      </c>
      <c r="P38" s="5">
        <v>325</v>
      </c>
      <c r="Q38" s="5">
        <v>340</v>
      </c>
      <c r="R38" s="5">
        <v>375</v>
      </c>
      <c r="S38" s="5">
        <v>400</v>
      </c>
      <c r="T38" s="5">
        <v>500</v>
      </c>
      <c r="U38" s="5">
        <v>500</v>
      </c>
      <c r="V38" s="5">
        <v>600</v>
      </c>
      <c r="W38" s="5">
        <v>600</v>
      </c>
    </row>
    <row r="39" spans="1:23" x14ac:dyDescent="0.25">
      <c r="M39" s="52"/>
    </row>
    <row r="40" spans="1:23" x14ac:dyDescent="0.25">
      <c r="A40" s="92" t="s">
        <v>113</v>
      </c>
      <c r="B40" s="45"/>
      <c r="C40" s="45"/>
      <c r="D40" s="45"/>
      <c r="E40" s="45"/>
      <c r="F40" s="45"/>
      <c r="G40" s="45"/>
      <c r="H40" s="87" t="s">
        <v>112</v>
      </c>
      <c r="I40" s="87"/>
      <c r="J40" s="87"/>
      <c r="K40" s="87"/>
      <c r="L40" s="87"/>
      <c r="M40" s="87"/>
      <c r="N40" s="87"/>
      <c r="O40" s="87"/>
      <c r="P40" s="87"/>
      <c r="Q40" s="87"/>
      <c r="R40" s="87"/>
      <c r="S40" s="87"/>
      <c r="T40" s="87"/>
      <c r="U40" s="87"/>
      <c r="V40" s="87"/>
      <c r="W40" s="87"/>
    </row>
    <row r="41" spans="1:23" x14ac:dyDescent="0.25">
      <c r="A41" s="93"/>
      <c r="B41" s="46">
        <v>2022</v>
      </c>
      <c r="C41" s="46">
        <v>2021</v>
      </c>
      <c r="D41" s="46">
        <v>2020</v>
      </c>
      <c r="E41" s="46">
        <v>2019</v>
      </c>
      <c r="F41" s="46">
        <v>2018</v>
      </c>
      <c r="G41" s="46">
        <v>2017</v>
      </c>
      <c r="H41" s="46">
        <v>2016</v>
      </c>
      <c r="I41" s="46">
        <v>2015</v>
      </c>
      <c r="J41" s="46">
        <v>2014</v>
      </c>
      <c r="K41" s="46">
        <v>2013</v>
      </c>
      <c r="L41" s="46">
        <v>2012</v>
      </c>
      <c r="M41" s="46">
        <v>2011</v>
      </c>
      <c r="N41" s="46">
        <v>2010</v>
      </c>
      <c r="O41" s="46">
        <v>2009</v>
      </c>
      <c r="P41" s="46">
        <v>2008</v>
      </c>
      <c r="Q41" s="46">
        <v>2007</v>
      </c>
      <c r="R41" s="46">
        <v>2006</v>
      </c>
      <c r="S41" s="46">
        <v>2005</v>
      </c>
      <c r="T41" s="46">
        <v>2004</v>
      </c>
      <c r="U41" s="46">
        <v>2003</v>
      </c>
      <c r="V41" s="46">
        <v>2002</v>
      </c>
      <c r="W41" s="46">
        <v>2001</v>
      </c>
    </row>
    <row r="42" spans="1:23" x14ac:dyDescent="0.25">
      <c r="A42" s="2" t="s">
        <v>93</v>
      </c>
      <c r="B42" s="5">
        <f t="shared" ref="B42:W42" si="0">B6*B24</f>
        <v>3166590</v>
      </c>
      <c r="C42" s="5">
        <f t="shared" si="0"/>
        <v>3132000</v>
      </c>
      <c r="D42" s="5">
        <f t="shared" si="0"/>
        <v>3412000</v>
      </c>
      <c r="E42" s="5">
        <f t="shared" si="0"/>
        <v>3753200</v>
      </c>
      <c r="F42" s="5">
        <f t="shared" si="0"/>
        <v>3762000</v>
      </c>
      <c r="G42" s="5">
        <f t="shared" si="0"/>
        <v>3936000</v>
      </c>
      <c r="H42" s="5">
        <f t="shared" si="0"/>
        <v>4100400</v>
      </c>
      <c r="I42" s="5">
        <f t="shared" si="0"/>
        <v>4176400</v>
      </c>
      <c r="J42" s="5">
        <f t="shared" si="0"/>
        <v>4131000</v>
      </c>
      <c r="K42" s="5">
        <f t="shared" si="0"/>
        <v>4200000</v>
      </c>
      <c r="L42" s="5">
        <f t="shared" si="0"/>
        <v>4410000</v>
      </c>
      <c r="M42" s="5">
        <f t="shared" si="0"/>
        <v>4470200</v>
      </c>
      <c r="N42" s="5">
        <f t="shared" si="0"/>
        <v>4595500</v>
      </c>
      <c r="O42" s="5">
        <f t="shared" si="0"/>
        <v>4816350</v>
      </c>
      <c r="P42" s="5">
        <f t="shared" si="0"/>
        <v>5304000</v>
      </c>
      <c r="Q42" s="5">
        <f t="shared" si="0"/>
        <v>5536100</v>
      </c>
      <c r="R42" s="5">
        <f t="shared" si="0"/>
        <v>5681100</v>
      </c>
      <c r="S42" s="5">
        <f t="shared" si="0"/>
        <v>5888000</v>
      </c>
      <c r="T42" s="5">
        <f t="shared" si="0"/>
        <v>6154400</v>
      </c>
      <c r="U42" s="5">
        <f t="shared" si="0"/>
        <v>6466000</v>
      </c>
      <c r="V42" s="5">
        <f t="shared" si="0"/>
        <v>6664000</v>
      </c>
      <c r="W42" s="5">
        <f t="shared" si="0"/>
        <v>6555000</v>
      </c>
    </row>
    <row r="43" spans="1:23" x14ac:dyDescent="0.25">
      <c r="A43" s="2" t="s">
        <v>94</v>
      </c>
      <c r="B43" s="5">
        <f t="shared" ref="B43:W43" si="1">B7*B25</f>
        <v>1836090</v>
      </c>
      <c r="C43" s="5">
        <f t="shared" si="1"/>
        <v>1827000</v>
      </c>
      <c r="D43" s="5">
        <f t="shared" si="1"/>
        <v>1961900</v>
      </c>
      <c r="E43" s="5">
        <f t="shared" si="1"/>
        <v>2047200</v>
      </c>
      <c r="F43" s="5">
        <f t="shared" si="1"/>
        <v>2090000</v>
      </c>
      <c r="G43" s="5">
        <f t="shared" si="1"/>
        <v>2132000</v>
      </c>
      <c r="H43" s="5">
        <f t="shared" si="1"/>
        <v>2170800</v>
      </c>
      <c r="I43" s="5">
        <f t="shared" si="1"/>
        <v>2127600</v>
      </c>
      <c r="J43" s="5">
        <f t="shared" si="1"/>
        <v>2142000</v>
      </c>
      <c r="K43" s="5">
        <f t="shared" si="1"/>
        <v>2100000</v>
      </c>
      <c r="L43" s="5">
        <f t="shared" si="1"/>
        <v>2131500</v>
      </c>
      <c r="M43" s="5">
        <f t="shared" si="1"/>
        <v>2163000</v>
      </c>
      <c r="N43" s="5">
        <f t="shared" si="1"/>
        <v>2191700</v>
      </c>
      <c r="O43" s="5">
        <f t="shared" si="1"/>
        <v>2217600</v>
      </c>
      <c r="P43" s="5">
        <f t="shared" si="1"/>
        <v>2516000</v>
      </c>
      <c r="Q43" s="5">
        <f t="shared" si="1"/>
        <v>2601300</v>
      </c>
      <c r="R43" s="5">
        <f t="shared" si="1"/>
        <v>2677300</v>
      </c>
      <c r="S43" s="5">
        <f t="shared" si="1"/>
        <v>2688000</v>
      </c>
      <c r="T43" s="5">
        <f t="shared" si="1"/>
        <v>2763200</v>
      </c>
      <c r="U43" s="5">
        <f t="shared" si="1"/>
        <v>2928000</v>
      </c>
      <c r="V43" s="5">
        <f t="shared" si="1"/>
        <v>3094000</v>
      </c>
      <c r="W43" s="5">
        <f t="shared" si="1"/>
        <v>3162500</v>
      </c>
    </row>
    <row r="44" spans="1:23" ht="19" customHeight="1" x14ac:dyDescent="0.25">
      <c r="A44" s="2" t="s">
        <v>95</v>
      </c>
      <c r="B44" s="95" t="s">
        <v>117</v>
      </c>
      <c r="C44" s="95"/>
      <c r="D44" s="95"/>
      <c r="E44" s="95"/>
      <c r="F44" s="95"/>
      <c r="G44" s="95"/>
      <c r="H44" s="95"/>
      <c r="I44" s="95"/>
      <c r="J44" s="95"/>
      <c r="K44" s="95"/>
      <c r="L44" s="95"/>
      <c r="M44" s="95"/>
      <c r="N44" s="5">
        <f t="shared" ref="N44:W44" si="2">N8*N26</f>
        <v>52800</v>
      </c>
      <c r="O44" s="5">
        <f t="shared" si="2"/>
        <v>66000</v>
      </c>
      <c r="P44" s="5">
        <f t="shared" si="2"/>
        <v>105600</v>
      </c>
      <c r="Q44" s="5">
        <f t="shared" si="2"/>
        <v>174240</v>
      </c>
      <c r="R44" s="5">
        <f t="shared" si="2"/>
        <v>179200</v>
      </c>
      <c r="S44" s="5">
        <f t="shared" si="2"/>
        <v>219600</v>
      </c>
      <c r="T44" s="5">
        <f t="shared" si="2"/>
        <v>284400</v>
      </c>
      <c r="U44" s="5">
        <f t="shared" si="2"/>
        <v>322000</v>
      </c>
      <c r="V44" s="5">
        <f t="shared" si="2"/>
        <v>262800</v>
      </c>
      <c r="W44" s="5">
        <f t="shared" si="2"/>
        <v>229900</v>
      </c>
    </row>
    <row r="45" spans="1:23" x14ac:dyDescent="0.25">
      <c r="A45" s="2" t="s">
        <v>105</v>
      </c>
      <c r="B45" s="95"/>
      <c r="C45" s="95"/>
      <c r="D45" s="95"/>
      <c r="E45" s="95"/>
      <c r="F45" s="95"/>
      <c r="G45" s="95"/>
      <c r="H45" s="95"/>
      <c r="I45" s="95"/>
      <c r="J45" s="95"/>
      <c r="K45" s="95"/>
      <c r="L45" s="95"/>
      <c r="M45" s="95"/>
      <c r="N45" s="48"/>
      <c r="O45" s="5">
        <f t="shared" ref="O45:W45" si="3">O9*O27</f>
        <v>99200</v>
      </c>
      <c r="P45" s="5">
        <f t="shared" si="3"/>
        <v>127600</v>
      </c>
      <c r="Q45" s="5">
        <f t="shared" si="3"/>
        <v>150800</v>
      </c>
      <c r="R45" s="5">
        <f t="shared" si="3"/>
        <v>158200</v>
      </c>
      <c r="S45" s="5">
        <f t="shared" si="3"/>
        <v>259200</v>
      </c>
      <c r="T45" s="5">
        <f t="shared" si="3"/>
        <v>178500</v>
      </c>
      <c r="U45" s="5">
        <f t="shared" si="3"/>
        <v>262500</v>
      </c>
      <c r="V45" s="5">
        <f t="shared" si="3"/>
        <v>860000</v>
      </c>
      <c r="W45" s="5">
        <f t="shared" si="3"/>
        <v>300800</v>
      </c>
    </row>
    <row r="46" spans="1:23" x14ac:dyDescent="0.25">
      <c r="A46" s="2" t="s">
        <v>96</v>
      </c>
      <c r="B46" s="95"/>
      <c r="C46" s="95"/>
      <c r="D46" s="95"/>
      <c r="E46" s="95"/>
      <c r="F46" s="95"/>
      <c r="G46" s="95"/>
      <c r="H46" s="95"/>
      <c r="I46" s="95"/>
      <c r="J46" s="95"/>
      <c r="K46" s="95"/>
      <c r="L46" s="95"/>
      <c r="M46" s="95"/>
      <c r="N46" s="5">
        <f t="shared" ref="N46:N52" si="4">N10*N28</f>
        <v>134100</v>
      </c>
      <c r="O46" s="5">
        <f t="shared" ref="O46:W46" si="5">O10*O28</f>
        <v>149000</v>
      </c>
      <c r="P46" s="5">
        <f t="shared" si="5"/>
        <v>187850</v>
      </c>
      <c r="Q46" s="5">
        <f t="shared" si="5"/>
        <v>198800</v>
      </c>
      <c r="R46" s="5">
        <f t="shared" si="5"/>
        <v>222400</v>
      </c>
      <c r="S46" s="5">
        <f t="shared" si="5"/>
        <v>236300</v>
      </c>
      <c r="T46" s="5">
        <f t="shared" si="5"/>
        <v>300300</v>
      </c>
      <c r="U46" s="5">
        <f t="shared" si="5"/>
        <v>291500</v>
      </c>
      <c r="V46" s="5">
        <f t="shared" si="5"/>
        <v>280500</v>
      </c>
      <c r="W46" s="5">
        <f t="shared" si="5"/>
        <v>270600</v>
      </c>
    </row>
    <row r="47" spans="1:23" x14ac:dyDescent="0.25">
      <c r="A47" s="2" t="s">
        <v>97</v>
      </c>
      <c r="B47" s="95"/>
      <c r="C47" s="95"/>
      <c r="D47" s="95"/>
      <c r="E47" s="95"/>
      <c r="F47" s="95"/>
      <c r="G47" s="95"/>
      <c r="H47" s="95"/>
      <c r="I47" s="95"/>
      <c r="J47" s="95"/>
      <c r="K47" s="95"/>
      <c r="L47" s="95"/>
      <c r="M47" s="95"/>
      <c r="N47" s="5">
        <f t="shared" si="4"/>
        <v>13500</v>
      </c>
      <c r="O47" s="5">
        <f t="shared" ref="O47:W47" si="6">O11*O29</f>
        <v>15000</v>
      </c>
      <c r="P47" s="5">
        <f t="shared" si="6"/>
        <v>19500</v>
      </c>
      <c r="Q47" s="5">
        <f t="shared" si="6"/>
        <v>34500</v>
      </c>
      <c r="R47" s="5">
        <f t="shared" si="6"/>
        <v>37500</v>
      </c>
      <c r="S47" s="5">
        <f t="shared" si="6"/>
        <v>60000</v>
      </c>
      <c r="T47" s="5">
        <f t="shared" si="6"/>
        <v>75000</v>
      </c>
      <c r="U47" s="5">
        <f t="shared" si="6"/>
        <v>72000</v>
      </c>
      <c r="V47" s="5">
        <f t="shared" si="6"/>
        <v>68500</v>
      </c>
      <c r="W47" s="5">
        <f t="shared" si="6"/>
        <v>54800</v>
      </c>
    </row>
    <row r="48" spans="1:23" x14ac:dyDescent="0.25">
      <c r="A48" s="2" t="s">
        <v>98</v>
      </c>
      <c r="B48" s="95"/>
      <c r="C48" s="95"/>
      <c r="D48" s="95"/>
      <c r="E48" s="95"/>
      <c r="F48" s="95"/>
      <c r="G48" s="95"/>
      <c r="H48" s="95"/>
      <c r="I48" s="95"/>
      <c r="J48" s="95"/>
      <c r="K48" s="95"/>
      <c r="L48" s="95"/>
      <c r="M48" s="95"/>
      <c r="N48" s="5">
        <f t="shared" si="4"/>
        <v>10125</v>
      </c>
      <c r="O48" s="5">
        <f t="shared" ref="O48:W48" si="7">O12*O30</f>
        <v>12500</v>
      </c>
      <c r="P48" s="5">
        <f t="shared" si="7"/>
        <v>16250</v>
      </c>
      <c r="Q48" s="5">
        <f t="shared" si="7"/>
        <v>22500</v>
      </c>
      <c r="R48" s="5">
        <f t="shared" si="7"/>
        <v>25000</v>
      </c>
      <c r="S48" s="5">
        <f t="shared" si="7"/>
        <v>30500</v>
      </c>
      <c r="T48" s="5">
        <f t="shared" si="7"/>
        <v>36600</v>
      </c>
      <c r="U48" s="5">
        <f t="shared" si="7"/>
        <v>36600</v>
      </c>
      <c r="V48" s="5">
        <f t="shared" si="7"/>
        <v>23200</v>
      </c>
      <c r="W48" s="5">
        <f t="shared" si="7"/>
        <v>23200</v>
      </c>
    </row>
    <row r="49" spans="1:23" x14ac:dyDescent="0.25">
      <c r="A49" s="2" t="s">
        <v>99</v>
      </c>
      <c r="B49" s="95"/>
      <c r="C49" s="95"/>
      <c r="D49" s="95"/>
      <c r="E49" s="95"/>
      <c r="F49" s="95"/>
      <c r="G49" s="95"/>
      <c r="H49" s="95"/>
      <c r="I49" s="95"/>
      <c r="J49" s="95"/>
      <c r="K49" s="95"/>
      <c r="L49" s="95"/>
      <c r="M49" s="95"/>
      <c r="N49" s="5">
        <f t="shared" si="4"/>
        <v>15040</v>
      </c>
      <c r="O49" s="5">
        <f t="shared" ref="O49:W49" si="8">O13*O31</f>
        <v>19700</v>
      </c>
      <c r="P49" s="5">
        <f t="shared" si="8"/>
        <v>21670</v>
      </c>
      <c r="Q49" s="5">
        <f t="shared" si="8"/>
        <v>27580</v>
      </c>
      <c r="R49" s="5">
        <f t="shared" si="8"/>
        <v>29550</v>
      </c>
      <c r="S49" s="5">
        <f t="shared" si="8"/>
        <v>39400</v>
      </c>
      <c r="T49" s="5">
        <f t="shared" si="8"/>
        <v>39400</v>
      </c>
      <c r="U49" s="5">
        <f t="shared" si="8"/>
        <v>39400</v>
      </c>
      <c r="V49" s="5">
        <f t="shared" si="8"/>
        <v>37600</v>
      </c>
      <c r="W49" s="5">
        <f t="shared" si="8"/>
        <v>37600</v>
      </c>
    </row>
    <row r="50" spans="1:23" x14ac:dyDescent="0.25">
      <c r="A50" s="2" t="s">
        <v>100</v>
      </c>
      <c r="B50" s="95"/>
      <c r="C50" s="95"/>
      <c r="D50" s="95"/>
      <c r="E50" s="95"/>
      <c r="F50" s="95"/>
      <c r="G50" s="95"/>
      <c r="H50" s="95"/>
      <c r="I50" s="95"/>
      <c r="J50" s="95"/>
      <c r="K50" s="95"/>
      <c r="L50" s="95"/>
      <c r="M50" s="95"/>
      <c r="N50" s="5">
        <f t="shared" si="4"/>
        <v>18800</v>
      </c>
      <c r="O50" s="5">
        <f t="shared" ref="O50:W50" si="9">O14*O32</f>
        <v>18200</v>
      </c>
      <c r="P50" s="5">
        <f t="shared" si="9"/>
        <v>23660</v>
      </c>
      <c r="Q50" s="5">
        <f t="shared" si="9"/>
        <v>25480</v>
      </c>
      <c r="R50" s="5">
        <f t="shared" si="9"/>
        <v>27300</v>
      </c>
      <c r="S50" s="5">
        <f t="shared" si="9"/>
        <v>26100</v>
      </c>
      <c r="T50" s="5">
        <f t="shared" si="9"/>
        <v>34800</v>
      </c>
      <c r="U50" s="5">
        <f t="shared" si="9"/>
        <v>34800</v>
      </c>
      <c r="V50" s="5">
        <f t="shared" si="9"/>
        <v>33200</v>
      </c>
      <c r="W50" s="5">
        <f t="shared" si="9"/>
        <v>33200</v>
      </c>
    </row>
    <row r="51" spans="1:23" x14ac:dyDescent="0.25">
      <c r="A51" s="2" t="s">
        <v>101</v>
      </c>
      <c r="B51" s="95"/>
      <c r="C51" s="95"/>
      <c r="D51" s="95"/>
      <c r="E51" s="95"/>
      <c r="F51" s="95"/>
      <c r="G51" s="95"/>
      <c r="H51" s="95"/>
      <c r="I51" s="95"/>
      <c r="J51" s="95"/>
      <c r="K51" s="95"/>
      <c r="L51" s="95"/>
      <c r="M51" s="95"/>
      <c r="N51" s="5">
        <f t="shared" si="4"/>
        <v>18480</v>
      </c>
      <c r="O51" s="5">
        <f t="shared" ref="O51:W51" si="10">O15*O33</f>
        <v>19800</v>
      </c>
      <c r="P51" s="5">
        <f t="shared" si="10"/>
        <v>3960</v>
      </c>
      <c r="Q51" s="5">
        <f t="shared" si="10"/>
        <v>4620</v>
      </c>
      <c r="R51" s="5">
        <f t="shared" si="10"/>
        <v>8250</v>
      </c>
      <c r="S51" s="5">
        <f t="shared" si="10"/>
        <v>9450</v>
      </c>
      <c r="T51" s="5">
        <f t="shared" si="10"/>
        <v>12600</v>
      </c>
      <c r="U51" s="5">
        <f t="shared" si="10"/>
        <v>12600</v>
      </c>
      <c r="V51" s="5">
        <f t="shared" si="10"/>
        <v>15000</v>
      </c>
      <c r="W51" s="5">
        <f t="shared" si="10"/>
        <v>17700</v>
      </c>
    </row>
    <row r="52" spans="1:23" x14ac:dyDescent="0.25">
      <c r="A52" s="2" t="s">
        <v>102</v>
      </c>
      <c r="B52" s="95"/>
      <c r="C52" s="95"/>
      <c r="D52" s="95"/>
      <c r="E52" s="95"/>
      <c r="F52" s="95"/>
      <c r="G52" s="95"/>
      <c r="H52" s="95"/>
      <c r="I52" s="95"/>
      <c r="J52" s="95"/>
      <c r="K52" s="95"/>
      <c r="L52" s="95"/>
      <c r="M52" s="95"/>
      <c r="N52" s="5">
        <f t="shared" si="4"/>
        <v>15400</v>
      </c>
      <c r="O52" s="5">
        <f t="shared" ref="O52:W52" si="11">O16*O34</f>
        <v>16500</v>
      </c>
      <c r="P52" s="5">
        <f t="shared" si="11"/>
        <v>2750</v>
      </c>
      <c r="Q52" s="5">
        <f t="shared" si="11"/>
        <v>4400</v>
      </c>
      <c r="R52" s="5">
        <f t="shared" si="11"/>
        <v>3850</v>
      </c>
      <c r="S52" s="5">
        <f t="shared" si="11"/>
        <v>5400</v>
      </c>
      <c r="T52" s="5">
        <f t="shared" si="11"/>
        <v>5400</v>
      </c>
      <c r="U52" s="5">
        <f t="shared" si="11"/>
        <v>5400</v>
      </c>
      <c r="V52" s="5">
        <f t="shared" si="11"/>
        <v>5500</v>
      </c>
      <c r="W52" s="5">
        <f t="shared" si="11"/>
        <v>5100</v>
      </c>
    </row>
    <row r="53" spans="1:23" x14ac:dyDescent="0.25">
      <c r="A53" s="2" t="s">
        <v>111</v>
      </c>
      <c r="B53" s="95"/>
      <c r="C53" s="95"/>
      <c r="D53" s="95"/>
      <c r="E53" s="95"/>
      <c r="F53" s="95"/>
      <c r="G53" s="95"/>
      <c r="H53" s="95"/>
      <c r="I53" s="95"/>
      <c r="J53" s="95"/>
      <c r="K53" s="95"/>
      <c r="L53" s="95"/>
      <c r="M53" s="95"/>
      <c r="N53" s="94" t="s">
        <v>106</v>
      </c>
      <c r="O53" s="94"/>
      <c r="P53" s="94"/>
      <c r="Q53" s="94"/>
      <c r="R53" s="94"/>
      <c r="S53" s="94"/>
      <c r="T53" s="5">
        <f t="shared" ref="T53:W56" si="12">T17*T35</f>
        <v>3000</v>
      </c>
      <c r="U53" s="5">
        <f t="shared" si="12"/>
        <v>3000</v>
      </c>
      <c r="V53" s="5">
        <f t="shared" si="12"/>
        <v>2500</v>
      </c>
      <c r="W53" s="5">
        <f t="shared" si="12"/>
        <v>2000</v>
      </c>
    </row>
    <row r="54" spans="1:23" x14ac:dyDescent="0.25">
      <c r="A54" s="2" t="s">
        <v>103</v>
      </c>
      <c r="B54" s="95"/>
      <c r="C54" s="95"/>
      <c r="D54" s="95"/>
      <c r="E54" s="95"/>
      <c r="F54" s="95"/>
      <c r="G54" s="95"/>
      <c r="H54" s="95"/>
      <c r="I54" s="95"/>
      <c r="J54" s="95"/>
      <c r="K54" s="95"/>
      <c r="L54" s="95"/>
      <c r="M54" s="95"/>
      <c r="N54" s="5">
        <f t="shared" ref="N54:S54" si="13">N18*N36</f>
        <v>8250</v>
      </c>
      <c r="O54" s="5">
        <f t="shared" si="13"/>
        <v>16500</v>
      </c>
      <c r="P54" s="5">
        <f t="shared" si="13"/>
        <v>11550</v>
      </c>
      <c r="Q54" s="5">
        <f t="shared" si="13"/>
        <v>14850</v>
      </c>
      <c r="R54" s="5">
        <f t="shared" si="13"/>
        <v>24750</v>
      </c>
      <c r="S54" s="5">
        <f t="shared" si="13"/>
        <v>33000</v>
      </c>
      <c r="T54" s="5">
        <f t="shared" si="12"/>
        <v>33000</v>
      </c>
      <c r="U54" s="5">
        <f t="shared" si="12"/>
        <v>33000</v>
      </c>
      <c r="V54" s="5">
        <f t="shared" si="12"/>
        <v>33000</v>
      </c>
      <c r="W54" s="5">
        <f t="shared" si="12"/>
        <v>32700</v>
      </c>
    </row>
    <row r="55" spans="1:23" x14ac:dyDescent="0.25">
      <c r="A55" s="2" t="s">
        <v>109</v>
      </c>
      <c r="B55" s="95"/>
      <c r="C55" s="95"/>
      <c r="D55" s="95"/>
      <c r="E55" s="95"/>
      <c r="F55" s="95"/>
      <c r="G55" s="95"/>
      <c r="H55" s="95"/>
      <c r="I55" s="95"/>
      <c r="J55" s="95"/>
      <c r="K55" s="95"/>
      <c r="L55" s="95"/>
      <c r="M55" s="95"/>
      <c r="N55" s="94" t="s">
        <v>106</v>
      </c>
      <c r="O55" s="94"/>
      <c r="P55" s="94"/>
      <c r="Q55" s="5">
        <f t="shared" ref="Q55:S56" si="14">Q19*Q37</f>
        <v>6080</v>
      </c>
      <c r="R55" s="5">
        <f t="shared" si="14"/>
        <v>7600</v>
      </c>
      <c r="S55" s="5">
        <f t="shared" si="14"/>
        <v>7600</v>
      </c>
      <c r="T55" s="5">
        <f t="shared" si="12"/>
        <v>15200</v>
      </c>
      <c r="U55" s="5">
        <f t="shared" si="12"/>
        <v>15200</v>
      </c>
      <c r="V55" s="5">
        <f t="shared" si="12"/>
        <v>15200</v>
      </c>
      <c r="W55" s="5">
        <f t="shared" si="12"/>
        <v>15200</v>
      </c>
    </row>
    <row r="56" spans="1:23" x14ac:dyDescent="0.25">
      <c r="A56" s="2" t="s">
        <v>110</v>
      </c>
      <c r="B56" s="95"/>
      <c r="C56" s="95"/>
      <c r="D56" s="95"/>
      <c r="E56" s="95"/>
      <c r="F56" s="95"/>
      <c r="G56" s="95"/>
      <c r="H56" s="95"/>
      <c r="I56" s="95"/>
      <c r="J56" s="95"/>
      <c r="K56" s="95"/>
      <c r="L56" s="95"/>
      <c r="M56" s="95"/>
      <c r="N56" s="51">
        <f>N20*N38</f>
        <v>21850</v>
      </c>
      <c r="O56" s="51">
        <f>O20*O38</f>
        <v>28500</v>
      </c>
      <c r="P56" s="51">
        <f>P20*P38</f>
        <v>30875</v>
      </c>
      <c r="Q56" s="51">
        <f t="shared" si="14"/>
        <v>32300</v>
      </c>
      <c r="R56" s="51">
        <f t="shared" si="14"/>
        <v>32250</v>
      </c>
      <c r="S56" s="51">
        <f t="shared" si="14"/>
        <v>33600</v>
      </c>
      <c r="T56" s="51">
        <f t="shared" si="12"/>
        <v>39500</v>
      </c>
      <c r="U56" s="51">
        <f t="shared" si="12"/>
        <v>39500</v>
      </c>
      <c r="V56" s="51">
        <f t="shared" si="12"/>
        <v>45000</v>
      </c>
      <c r="W56" s="51">
        <f t="shared" si="12"/>
        <v>45000</v>
      </c>
    </row>
    <row r="57" spans="1:23" ht="20" thickBot="1" x14ac:dyDescent="0.3">
      <c r="A57" s="4" t="s">
        <v>108</v>
      </c>
      <c r="B57" s="35">
        <f t="shared" ref="B57:W57" si="15">SUM(B42:B56)</f>
        <v>5002680</v>
      </c>
      <c r="C57" s="35">
        <f t="shared" si="15"/>
        <v>4959000</v>
      </c>
      <c r="D57" s="35">
        <f t="shared" si="15"/>
        <v>5373900</v>
      </c>
      <c r="E57" s="35">
        <f t="shared" si="15"/>
        <v>5800400</v>
      </c>
      <c r="F57" s="35">
        <f t="shared" si="15"/>
        <v>5852000</v>
      </c>
      <c r="G57" s="35">
        <f t="shared" si="15"/>
        <v>6068000</v>
      </c>
      <c r="H57" s="35">
        <f t="shared" si="15"/>
        <v>6271200</v>
      </c>
      <c r="I57" s="35">
        <f t="shared" si="15"/>
        <v>6304000</v>
      </c>
      <c r="J57" s="35">
        <f t="shared" si="15"/>
        <v>6273000</v>
      </c>
      <c r="K57" s="35">
        <f t="shared" si="15"/>
        <v>6300000</v>
      </c>
      <c r="L57" s="35">
        <f t="shared" si="15"/>
        <v>6541500</v>
      </c>
      <c r="M57" s="35">
        <f t="shared" si="15"/>
        <v>6633200</v>
      </c>
      <c r="N57" s="35">
        <f t="shared" si="15"/>
        <v>7095545</v>
      </c>
      <c r="O57" s="35">
        <f t="shared" si="15"/>
        <v>7494850</v>
      </c>
      <c r="P57" s="35">
        <f t="shared" si="15"/>
        <v>8371265</v>
      </c>
      <c r="Q57" s="35">
        <f t="shared" si="15"/>
        <v>8833550</v>
      </c>
      <c r="R57" s="35">
        <f t="shared" si="15"/>
        <v>9114250</v>
      </c>
      <c r="S57" s="35">
        <f t="shared" si="15"/>
        <v>9536150</v>
      </c>
      <c r="T57" s="35">
        <f t="shared" si="15"/>
        <v>9975300</v>
      </c>
      <c r="U57" s="35">
        <f t="shared" si="15"/>
        <v>10561500</v>
      </c>
      <c r="V57" s="35">
        <f t="shared" si="15"/>
        <v>11440000</v>
      </c>
      <c r="W57" s="35">
        <f t="shared" si="15"/>
        <v>10785300</v>
      </c>
    </row>
    <row r="58" spans="1:23" ht="20" thickTop="1" x14ac:dyDescent="0.25"/>
    <row r="59" spans="1:23" x14ac:dyDescent="0.25">
      <c r="A59" s="2" t="s">
        <v>148</v>
      </c>
      <c r="B59" s="6">
        <f t="shared" ref="B59:W59" si="16">SUM(B42:B43)/B61</f>
        <v>1.1385252617205279</v>
      </c>
      <c r="C59" s="6">
        <f t="shared" si="16"/>
        <v>1.0836975524475525</v>
      </c>
      <c r="D59" s="6">
        <f t="shared" si="16"/>
        <v>1.0557760314341846</v>
      </c>
      <c r="E59" s="6">
        <f t="shared" si="16"/>
        <v>1.1050485806820347</v>
      </c>
      <c r="F59" s="6">
        <f t="shared" si="16"/>
        <v>1.0835030549898168</v>
      </c>
      <c r="G59" s="6">
        <f t="shared" si="16"/>
        <v>1.073222497347011</v>
      </c>
      <c r="H59" s="6">
        <f t="shared" si="16"/>
        <v>1.0607577807848443</v>
      </c>
      <c r="I59" s="6">
        <f t="shared" si="16"/>
        <v>1.0657650042265427</v>
      </c>
      <c r="J59" s="6">
        <f t="shared" si="16"/>
        <v>1.0389201722424644</v>
      </c>
      <c r="K59" s="6">
        <f t="shared" si="16"/>
        <v>0.99275133942641036</v>
      </c>
      <c r="L59" s="6">
        <f t="shared" si="16"/>
        <v>1.001761102603369</v>
      </c>
      <c r="M59" s="6">
        <f t="shared" si="16"/>
        <v>0.98022757499630564</v>
      </c>
      <c r="N59" s="6">
        <f t="shared" si="16"/>
        <v>0.95986423419601186</v>
      </c>
      <c r="O59" s="6">
        <f t="shared" si="16"/>
        <v>0.89821861831183758</v>
      </c>
      <c r="P59" s="6">
        <f t="shared" si="16"/>
        <v>0.91590536425392366</v>
      </c>
      <c r="Q59" s="6">
        <f t="shared" si="16"/>
        <v>0.91328843995510667</v>
      </c>
      <c r="R59" s="6">
        <f t="shared" si="16"/>
        <v>0.91428571428571426</v>
      </c>
      <c r="S59" s="6">
        <f t="shared" si="16"/>
        <v>0.89445139758030867</v>
      </c>
      <c r="T59" s="6">
        <f t="shared" si="16"/>
        <v>0.87866784904916739</v>
      </c>
      <c r="U59" s="6">
        <f t="shared" si="16"/>
        <v>0.9054457831325301</v>
      </c>
      <c r="V59" s="6">
        <f t="shared" si="16"/>
        <v>0.88355668236146323</v>
      </c>
      <c r="W59" s="6">
        <f t="shared" si="16"/>
        <v>0.85646924026088489</v>
      </c>
    </row>
    <row r="61" spans="1:23" x14ac:dyDescent="0.25">
      <c r="A61" s="4" t="s">
        <v>107</v>
      </c>
      <c r="B61" s="11">
        <f>'Income Statements'!B7</f>
        <v>4394000</v>
      </c>
      <c r="C61" s="11">
        <f>'Income Statements'!C7</f>
        <v>4576000</v>
      </c>
      <c r="D61" s="11">
        <f>'Income Statements'!D7</f>
        <v>5090000</v>
      </c>
      <c r="E61" s="11">
        <f>'Income Statements'!E7</f>
        <v>5249000</v>
      </c>
      <c r="F61" s="11">
        <f>'Income Statements'!F7</f>
        <v>5401000</v>
      </c>
      <c r="G61" s="11">
        <f>'Income Statements'!G7</f>
        <v>5654000</v>
      </c>
      <c r="H61" s="11">
        <f>'Income Statements'!H7</f>
        <v>5912000</v>
      </c>
      <c r="I61" s="11">
        <f>'Income Statements'!I7</f>
        <v>5915000</v>
      </c>
      <c r="J61" s="11">
        <f>'Income Statements'!J7</f>
        <v>6038000</v>
      </c>
      <c r="K61" s="11">
        <f>'Income Statements'!K7</f>
        <v>6346000</v>
      </c>
      <c r="L61" s="11">
        <f>'Income Statements'!L7</f>
        <v>6530000</v>
      </c>
      <c r="M61" s="11">
        <f>'Income Statements'!M7</f>
        <v>6767000</v>
      </c>
      <c r="N61" s="11">
        <f>'Income Statements'!N7</f>
        <v>7071000</v>
      </c>
      <c r="O61" s="11">
        <f>'Income Statements'!O7</f>
        <v>7831000</v>
      </c>
      <c r="P61" s="11">
        <f>'Income Statements'!P7</f>
        <v>8538000</v>
      </c>
      <c r="Q61" s="11">
        <f>'Income Statements'!Q7</f>
        <v>8910000</v>
      </c>
      <c r="R61" s="11">
        <f>'Income Statements'!R7</f>
        <v>9142000</v>
      </c>
      <c r="S61" s="11">
        <f>'Income Statements'!S7</f>
        <v>9588000</v>
      </c>
      <c r="T61" s="11">
        <f>'Income Statements'!T7</f>
        <v>10149000</v>
      </c>
      <c r="U61" s="11">
        <f>'Income Statements'!U7</f>
        <v>10375000</v>
      </c>
      <c r="V61" s="11">
        <f>'Income Statements'!V7</f>
        <v>11044000</v>
      </c>
      <c r="W61" s="11">
        <f>'Income Statements'!W7</f>
        <v>11346000</v>
      </c>
    </row>
  </sheetData>
  <mergeCells count="11">
    <mergeCell ref="B8:J20"/>
    <mergeCell ref="B26:M38"/>
    <mergeCell ref="A4:A5"/>
    <mergeCell ref="A22:A23"/>
    <mergeCell ref="A40:A41"/>
    <mergeCell ref="N37:P37"/>
    <mergeCell ref="N55:P55"/>
    <mergeCell ref="N35:S35"/>
    <mergeCell ref="N53:S53"/>
    <mergeCell ref="H40:W40"/>
    <mergeCell ref="B44:M56"/>
  </mergeCells>
  <pageMargins left="0.7" right="0.7" top="0.75" bottom="0.75" header="0.3" footer="0.3"/>
  <pageSetup orientation="portrait" horizontalDpi="0" verticalDpi="0" r:id="rId1"/>
  <ignoredErrors>
    <ignoredError sqref="C57:F5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TERMS OF USE</vt:lpstr>
      <vt:lpstr>Balance Sheets</vt:lpstr>
      <vt:lpstr>Income Statements</vt:lpstr>
      <vt:lpstr>Cash Flow</vt:lpstr>
      <vt:lpstr>Segments (2013 - 2022)</vt:lpstr>
      <vt:lpstr>Segments (1999 - 2014)</vt:lpstr>
      <vt:lpstr>Sustain</vt:lpstr>
      <vt:lpstr>New Dawn &amp; ISD</vt:lpstr>
      <vt:lpstr>Circulation</vt:lpstr>
      <vt:lpstr>Securities</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Journal Corporation</dc:title>
  <dc:subject/>
  <dc:creator>The Rational Walk LLC</dc:creator>
  <cp:keywords/>
  <dc:description/>
  <cp:lastModifiedBy>The Rational Walk LLC</cp:lastModifiedBy>
  <cp:lastPrinted>2010-01-09T02:34:21Z</cp:lastPrinted>
  <dcterms:created xsi:type="dcterms:W3CDTF">2009-09-17T14:10:19Z</dcterms:created>
  <dcterms:modified xsi:type="dcterms:W3CDTF">2023-01-25T00:25:14Z</dcterms:modified>
  <cp:category/>
</cp:coreProperties>
</file>