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codeName="ThisWorkbook" defaultThemeVersion="166925"/>
  <mc:AlternateContent xmlns:mc="http://schemas.openxmlformats.org/markup-compatibility/2006">
    <mc:Choice Requires="x15">
      <x15ac:absPath xmlns:x15ac="http://schemas.microsoft.com/office/spreadsheetml/2010/11/ac" url="/Users/ravi/Library/CloudStorage/OneDrive-Personal/Work Files/Company Research/Current Holdings/Berkshire Hathaway/BNSF/"/>
    </mc:Choice>
  </mc:AlternateContent>
  <xr:revisionPtr revIDLastSave="0" documentId="13_ncr:1_{494CFB38-5AAA-6242-8D20-94321EEC18F3}" xr6:coauthVersionLast="47" xr6:coauthVersionMax="47" xr10:uidLastSave="{00000000-0000-0000-0000-000000000000}"/>
  <bookViews>
    <workbookView xWindow="0" yWindow="500" windowWidth="28800" windowHeight="16260" xr2:uid="{41EA2463-FF0B-DC43-93ED-7279FE7E8630}"/>
  </bookViews>
  <sheets>
    <sheet name="TERMS OF USE" sheetId="10" r:id="rId1"/>
    <sheet name="Balance Sheets" sheetId="5" r:id="rId2"/>
    <sheet name="Income Statements" sheetId="8" r:id="rId3"/>
    <sheet name="Cash Flow" sheetId="4" r:id="rId4"/>
    <sheet name="Cost Basis"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5" i="5" l="1"/>
  <c r="D65" i="5"/>
  <c r="E65" i="5"/>
  <c r="F65" i="5"/>
  <c r="G65" i="5"/>
  <c r="H65" i="5"/>
  <c r="I65" i="5"/>
  <c r="J65" i="5"/>
  <c r="K65" i="5"/>
  <c r="L65" i="5"/>
  <c r="M65" i="5"/>
  <c r="N65" i="5"/>
  <c r="O65" i="5"/>
  <c r="P65" i="5"/>
  <c r="C66" i="5"/>
  <c r="D66" i="5"/>
  <c r="E66" i="5"/>
  <c r="F66" i="5"/>
  <c r="G66" i="5"/>
  <c r="H66" i="5"/>
  <c r="I66" i="5"/>
  <c r="J66" i="5"/>
  <c r="K66" i="5"/>
  <c r="L66" i="5"/>
  <c r="M66" i="5"/>
  <c r="N66" i="5"/>
  <c r="O66" i="5"/>
  <c r="P66" i="5"/>
  <c r="B66" i="5"/>
  <c r="B65" i="5"/>
  <c r="C63" i="5"/>
  <c r="D63" i="5"/>
  <c r="E63" i="5"/>
  <c r="F63" i="5"/>
  <c r="G63" i="5"/>
  <c r="H63" i="5"/>
  <c r="I63" i="5"/>
  <c r="J63" i="5"/>
  <c r="K63" i="5"/>
  <c r="L63" i="5"/>
  <c r="M63" i="5"/>
  <c r="N63" i="5"/>
  <c r="O63" i="5"/>
  <c r="P63" i="5"/>
  <c r="B63" i="5"/>
  <c r="C62" i="5"/>
  <c r="D62" i="5"/>
  <c r="E62" i="5"/>
  <c r="F62" i="5"/>
  <c r="G62" i="5"/>
  <c r="H62" i="5"/>
  <c r="I62" i="5"/>
  <c r="J62" i="5"/>
  <c r="K62" i="5"/>
  <c r="L62" i="5"/>
  <c r="M62" i="5"/>
  <c r="N62" i="5"/>
  <c r="O62" i="5"/>
  <c r="P62" i="5"/>
  <c r="B62" i="5"/>
  <c r="C57" i="5"/>
  <c r="D57" i="5"/>
  <c r="E57" i="5"/>
  <c r="F57" i="5"/>
  <c r="G57" i="5"/>
  <c r="H57" i="5"/>
  <c r="I57" i="5"/>
  <c r="J57" i="5"/>
  <c r="K57" i="5"/>
  <c r="L57" i="5"/>
  <c r="M57" i="5"/>
  <c r="N57" i="5"/>
  <c r="O57" i="5"/>
  <c r="P57" i="5"/>
  <c r="C58" i="5"/>
  <c r="C61" i="5" s="1"/>
  <c r="D58" i="5"/>
  <c r="D61" i="5" s="1"/>
  <c r="E58" i="5"/>
  <c r="F58" i="5"/>
  <c r="G58" i="5"/>
  <c r="G61" i="5" s="1"/>
  <c r="H58" i="5"/>
  <c r="I58" i="5"/>
  <c r="J58" i="5"/>
  <c r="K58" i="5"/>
  <c r="K61" i="5" s="1"/>
  <c r="L58" i="5"/>
  <c r="L61" i="5" s="1"/>
  <c r="M58" i="5"/>
  <c r="N58" i="5"/>
  <c r="O58" i="5"/>
  <c r="P58" i="5"/>
  <c r="C59" i="5"/>
  <c r="D59" i="5"/>
  <c r="E59" i="5"/>
  <c r="E61" i="5" s="1"/>
  <c r="F59" i="5"/>
  <c r="F61" i="5" s="1"/>
  <c r="G59" i="5"/>
  <c r="H59" i="5"/>
  <c r="I59" i="5"/>
  <c r="J59" i="5"/>
  <c r="K59" i="5"/>
  <c r="L59" i="5"/>
  <c r="M59" i="5"/>
  <c r="M61" i="5" s="1"/>
  <c r="N59" i="5"/>
  <c r="N61" i="5" s="1"/>
  <c r="O59" i="5"/>
  <c r="P59" i="5"/>
  <c r="C60" i="5"/>
  <c r="D60" i="5"/>
  <c r="E60" i="5"/>
  <c r="F60" i="5"/>
  <c r="G60" i="5"/>
  <c r="H60" i="5"/>
  <c r="H61" i="5" s="1"/>
  <c r="I60" i="5"/>
  <c r="J60" i="5"/>
  <c r="K60" i="5"/>
  <c r="L60" i="5"/>
  <c r="M60" i="5"/>
  <c r="N60" i="5"/>
  <c r="O60" i="5"/>
  <c r="O61" i="5" s="1"/>
  <c r="P60" i="5"/>
  <c r="P61" i="5" s="1"/>
  <c r="I61" i="5"/>
  <c r="J61" i="5"/>
  <c r="B61" i="5"/>
  <c r="B60" i="5"/>
  <c r="B59" i="5"/>
  <c r="B58" i="5"/>
  <c r="B57" i="5"/>
  <c r="C51" i="5"/>
  <c r="D51" i="5"/>
  <c r="E51" i="5"/>
  <c r="F51" i="5"/>
  <c r="G51" i="5"/>
  <c r="H51" i="5"/>
  <c r="I51" i="5"/>
  <c r="J51" i="5"/>
  <c r="K51" i="5"/>
  <c r="L51" i="5"/>
  <c r="M51" i="5"/>
  <c r="N51" i="5"/>
  <c r="O51" i="5"/>
  <c r="P51" i="5"/>
  <c r="C52" i="5"/>
  <c r="C55" i="5" s="1"/>
  <c r="D52" i="5"/>
  <c r="D55" i="5" s="1"/>
  <c r="E52" i="5"/>
  <c r="F52" i="5"/>
  <c r="G52" i="5"/>
  <c r="H52" i="5"/>
  <c r="I52" i="5"/>
  <c r="J52" i="5"/>
  <c r="K52" i="5"/>
  <c r="K55" i="5" s="1"/>
  <c r="L52" i="5"/>
  <c r="L55" i="5" s="1"/>
  <c r="M52" i="5"/>
  <c r="N52" i="5"/>
  <c r="O52" i="5"/>
  <c r="P52" i="5"/>
  <c r="C53" i="5"/>
  <c r="D53" i="5"/>
  <c r="E53" i="5"/>
  <c r="E55" i="5" s="1"/>
  <c r="F53" i="5"/>
  <c r="F55" i="5" s="1"/>
  <c r="G53" i="5"/>
  <c r="H53" i="5"/>
  <c r="I53" i="5"/>
  <c r="J53" i="5"/>
  <c r="K53" i="5"/>
  <c r="L53" i="5"/>
  <c r="M53" i="5"/>
  <c r="M55" i="5" s="1"/>
  <c r="N53" i="5"/>
  <c r="N55" i="5" s="1"/>
  <c r="O53" i="5"/>
  <c r="P53" i="5"/>
  <c r="C54" i="5"/>
  <c r="D54" i="5"/>
  <c r="E54" i="5"/>
  <c r="F54" i="5"/>
  <c r="G54" i="5"/>
  <c r="G55" i="5" s="1"/>
  <c r="H54" i="5"/>
  <c r="H55" i="5" s="1"/>
  <c r="I54" i="5"/>
  <c r="J54" i="5"/>
  <c r="K54" i="5"/>
  <c r="L54" i="5"/>
  <c r="M54" i="5"/>
  <c r="N54" i="5"/>
  <c r="O54" i="5"/>
  <c r="O55" i="5" s="1"/>
  <c r="P54" i="5"/>
  <c r="P55" i="5" s="1"/>
  <c r="I55" i="5"/>
  <c r="J55" i="5"/>
  <c r="B55" i="5"/>
  <c r="B54" i="5"/>
  <c r="B53" i="5"/>
  <c r="B52" i="5"/>
  <c r="B51" i="5"/>
  <c r="O52" i="4"/>
  <c r="J55" i="4"/>
  <c r="C53" i="4"/>
  <c r="D53" i="4"/>
  <c r="D55" i="4" s="1"/>
  <c r="E53" i="4"/>
  <c r="E55" i="4" s="1"/>
  <c r="F53" i="4"/>
  <c r="G53" i="4"/>
  <c r="H53" i="4"/>
  <c r="I53" i="4"/>
  <c r="J53" i="4"/>
  <c r="K53" i="4"/>
  <c r="L53" i="4"/>
  <c r="L55" i="4" s="1"/>
  <c r="M53" i="4"/>
  <c r="M55" i="4" s="1"/>
  <c r="N53" i="4"/>
  <c r="C54" i="4"/>
  <c r="D54" i="4"/>
  <c r="E54" i="4"/>
  <c r="F54" i="4"/>
  <c r="F55" i="4" s="1"/>
  <c r="G54" i="4"/>
  <c r="G55" i="4" s="1"/>
  <c r="H54" i="4"/>
  <c r="H55" i="4" s="1"/>
  <c r="I54" i="4"/>
  <c r="I55" i="4" s="1"/>
  <c r="J54" i="4"/>
  <c r="K54" i="4"/>
  <c r="L54" i="4"/>
  <c r="M54" i="4"/>
  <c r="N54" i="4"/>
  <c r="N55" i="4" s="1"/>
  <c r="B54" i="4"/>
  <c r="O54" i="4" s="1"/>
  <c r="B53" i="4"/>
  <c r="O53" i="4" s="1"/>
  <c r="C52" i="4"/>
  <c r="C55" i="4" s="1"/>
  <c r="D52" i="4"/>
  <c r="E52" i="4"/>
  <c r="F52" i="4"/>
  <c r="G52" i="4"/>
  <c r="H52" i="4"/>
  <c r="I52" i="4"/>
  <c r="J52" i="4"/>
  <c r="K52" i="4"/>
  <c r="K55" i="4" s="1"/>
  <c r="L52" i="4"/>
  <c r="M52" i="4"/>
  <c r="N52" i="4"/>
  <c r="B52" i="4"/>
  <c r="C49" i="4"/>
  <c r="D49" i="4"/>
  <c r="O49" i="4" s="1"/>
  <c r="E49" i="4"/>
  <c r="F49" i="4"/>
  <c r="G49" i="4"/>
  <c r="H49" i="4"/>
  <c r="I49" i="4"/>
  <c r="I50" i="4" s="1"/>
  <c r="J49" i="4"/>
  <c r="J50" i="4" s="1"/>
  <c r="K49" i="4"/>
  <c r="L49" i="4"/>
  <c r="M49" i="4"/>
  <c r="N49" i="4"/>
  <c r="B49" i="4"/>
  <c r="C48" i="4"/>
  <c r="D48" i="4"/>
  <c r="E48" i="4"/>
  <c r="E50" i="4" s="1"/>
  <c r="F48" i="4"/>
  <c r="F50" i="4" s="1"/>
  <c r="G48" i="4"/>
  <c r="G50" i="4" s="1"/>
  <c r="H48" i="4"/>
  <c r="I48" i="4"/>
  <c r="J48" i="4"/>
  <c r="K48" i="4"/>
  <c r="L48" i="4"/>
  <c r="M48" i="4"/>
  <c r="M50" i="4" s="1"/>
  <c r="N48" i="4"/>
  <c r="N50" i="4" s="1"/>
  <c r="B48" i="4"/>
  <c r="B50" i="4" s="1"/>
  <c r="C43" i="4"/>
  <c r="D43" i="4"/>
  <c r="E43" i="4"/>
  <c r="F43" i="4"/>
  <c r="G43" i="4"/>
  <c r="H43" i="4"/>
  <c r="I43" i="4"/>
  <c r="J43" i="4"/>
  <c r="K43" i="4"/>
  <c r="L43" i="4"/>
  <c r="M43" i="4"/>
  <c r="N43" i="4"/>
  <c r="C44" i="4"/>
  <c r="D44" i="4"/>
  <c r="E44" i="4"/>
  <c r="F44" i="4"/>
  <c r="G44" i="4"/>
  <c r="H44" i="4"/>
  <c r="I44" i="4"/>
  <c r="J44" i="4"/>
  <c r="K44" i="4"/>
  <c r="L44" i="4"/>
  <c r="M44" i="4"/>
  <c r="N44" i="4"/>
  <c r="C45" i="4"/>
  <c r="D45" i="4"/>
  <c r="E45" i="4"/>
  <c r="F45" i="4"/>
  <c r="G45" i="4"/>
  <c r="H45" i="4"/>
  <c r="I45" i="4"/>
  <c r="J45" i="4"/>
  <c r="K45" i="4"/>
  <c r="L45" i="4"/>
  <c r="M45" i="4"/>
  <c r="N45" i="4"/>
  <c r="B45" i="4"/>
  <c r="O45" i="4" s="1"/>
  <c r="B44" i="4"/>
  <c r="O44" i="4" s="1"/>
  <c r="B43" i="4"/>
  <c r="O43" i="4" s="1"/>
  <c r="C41" i="4"/>
  <c r="O41" i="4" s="1"/>
  <c r="D41" i="4"/>
  <c r="E41" i="4"/>
  <c r="F41" i="4"/>
  <c r="G41" i="4"/>
  <c r="H41" i="4"/>
  <c r="I41" i="4"/>
  <c r="J41" i="4"/>
  <c r="K41" i="4"/>
  <c r="L41" i="4"/>
  <c r="M41" i="4"/>
  <c r="N41" i="4"/>
  <c r="B41" i="4"/>
  <c r="I56" i="4" l="1"/>
  <c r="I59" i="4" s="1"/>
  <c r="E56" i="4"/>
  <c r="E59" i="4" s="1"/>
  <c r="D56" i="4"/>
  <c r="D59" i="4" s="1"/>
  <c r="O46" i="4"/>
  <c r="N56" i="4"/>
  <c r="N59" i="4" s="1"/>
  <c r="F56" i="4"/>
  <c r="F59" i="4" s="1"/>
  <c r="O55" i="4"/>
  <c r="L50" i="4"/>
  <c r="L56" i="4" s="1"/>
  <c r="L59" i="4" s="1"/>
  <c r="J46" i="4"/>
  <c r="J56" i="4" s="1"/>
  <c r="J59" i="4" s="1"/>
  <c r="I46" i="4"/>
  <c r="K50" i="4"/>
  <c r="K56" i="4" s="1"/>
  <c r="K59" i="4" s="1"/>
  <c r="D50" i="4"/>
  <c r="B55" i="4"/>
  <c r="B46" i="4"/>
  <c r="C50" i="4"/>
  <c r="C56" i="4" s="1"/>
  <c r="C59" i="4" s="1"/>
  <c r="H50" i="4"/>
  <c r="H56" i="4" s="1"/>
  <c r="H59" i="4" s="1"/>
  <c r="O48" i="4"/>
  <c r="O50" i="4" s="1"/>
  <c r="N46" i="4"/>
  <c r="E46" i="4"/>
  <c r="F46" i="4"/>
  <c r="M46" i="4"/>
  <c r="M56" i="4" s="1"/>
  <c r="M59" i="4" s="1"/>
  <c r="H46" i="4"/>
  <c r="L46" i="4"/>
  <c r="D46" i="4"/>
  <c r="G46" i="4"/>
  <c r="G56" i="4" s="1"/>
  <c r="G59" i="4" s="1"/>
  <c r="K46" i="4"/>
  <c r="C46" i="4"/>
  <c r="B47" i="8"/>
  <c r="C47" i="8"/>
  <c r="B48" i="8"/>
  <c r="C48" i="8"/>
  <c r="E48" i="8"/>
  <c r="F48" i="8"/>
  <c r="G48" i="8"/>
  <c r="H48" i="8"/>
  <c r="I48" i="8"/>
  <c r="J48" i="8"/>
  <c r="K48" i="8"/>
  <c r="L48" i="8"/>
  <c r="M48" i="8"/>
  <c r="N48" i="8"/>
  <c r="O48" i="8"/>
  <c r="D48" i="8"/>
  <c r="D47" i="8"/>
  <c r="E47" i="8"/>
  <c r="F47" i="8"/>
  <c r="G47" i="8"/>
  <c r="H47" i="8"/>
  <c r="I47" i="8"/>
  <c r="J47" i="8"/>
  <c r="K47" i="8"/>
  <c r="L47" i="8"/>
  <c r="M47" i="8"/>
  <c r="N47" i="8"/>
  <c r="O47" i="8"/>
  <c r="C71" i="8"/>
  <c r="D71" i="8"/>
  <c r="E71" i="8"/>
  <c r="F71" i="8"/>
  <c r="G71" i="8"/>
  <c r="H71" i="8"/>
  <c r="I71" i="8"/>
  <c r="J71" i="8"/>
  <c r="K71" i="8"/>
  <c r="L71" i="8"/>
  <c r="M71" i="8"/>
  <c r="N71" i="8"/>
  <c r="O71" i="8"/>
  <c r="C72" i="8"/>
  <c r="D72" i="8"/>
  <c r="E72" i="8"/>
  <c r="F72" i="8"/>
  <c r="G72" i="8"/>
  <c r="H72" i="8"/>
  <c r="I72" i="8"/>
  <c r="J72" i="8"/>
  <c r="K72" i="8"/>
  <c r="L72" i="8"/>
  <c r="M72" i="8"/>
  <c r="N72" i="8"/>
  <c r="O72" i="8"/>
  <c r="C73" i="8"/>
  <c r="D73" i="8"/>
  <c r="E73" i="8"/>
  <c r="F73" i="8"/>
  <c r="G73" i="8"/>
  <c r="H73" i="8"/>
  <c r="I73" i="8"/>
  <c r="J73" i="8"/>
  <c r="K73" i="8"/>
  <c r="L73" i="8"/>
  <c r="M73" i="8"/>
  <c r="N73" i="8"/>
  <c r="O73" i="8"/>
  <c r="C74" i="8"/>
  <c r="D74" i="8"/>
  <c r="E74" i="8"/>
  <c r="F74" i="8"/>
  <c r="G74" i="8"/>
  <c r="H74" i="8"/>
  <c r="I74" i="8"/>
  <c r="J74" i="8"/>
  <c r="K74" i="8"/>
  <c r="L74" i="8"/>
  <c r="M74" i="8"/>
  <c r="N74" i="8"/>
  <c r="O74" i="8"/>
  <c r="B74" i="8"/>
  <c r="B73" i="8"/>
  <c r="B72" i="8"/>
  <c r="B71" i="8"/>
  <c r="C14" i="8"/>
  <c r="D14" i="8"/>
  <c r="E14" i="8"/>
  <c r="F14" i="8"/>
  <c r="G14" i="8"/>
  <c r="H14" i="8"/>
  <c r="I14" i="8"/>
  <c r="J14" i="8"/>
  <c r="K14" i="8"/>
  <c r="L14" i="8"/>
  <c r="M14" i="8"/>
  <c r="N14" i="8"/>
  <c r="O14" i="8"/>
  <c r="B14" i="8"/>
  <c r="C10" i="8"/>
  <c r="C59" i="8" s="1"/>
  <c r="D10" i="8"/>
  <c r="D59" i="8" s="1"/>
  <c r="E10" i="8"/>
  <c r="E57" i="8" s="1"/>
  <c r="F10" i="8"/>
  <c r="F60" i="8" s="1"/>
  <c r="G10" i="8"/>
  <c r="G58" i="8" s="1"/>
  <c r="H10" i="8"/>
  <c r="H58" i="8" s="1"/>
  <c r="I10" i="8"/>
  <c r="I58" i="8" s="1"/>
  <c r="J10" i="8"/>
  <c r="J58" i="8" s="1"/>
  <c r="K10" i="8"/>
  <c r="K59" i="8" s="1"/>
  <c r="L10" i="8"/>
  <c r="L59" i="8" s="1"/>
  <c r="M10" i="8"/>
  <c r="M57" i="8" s="1"/>
  <c r="N10" i="8"/>
  <c r="N60" i="8" s="1"/>
  <c r="O10" i="8"/>
  <c r="O59" i="8" s="1"/>
  <c r="B10" i="8"/>
  <c r="B59" i="8" s="1"/>
  <c r="O68" i="8"/>
  <c r="N68" i="8"/>
  <c r="M68" i="8"/>
  <c r="L68" i="8"/>
  <c r="K68" i="8"/>
  <c r="J68" i="8"/>
  <c r="I68" i="8"/>
  <c r="H68" i="8"/>
  <c r="G68" i="8"/>
  <c r="F68" i="8"/>
  <c r="E68" i="8"/>
  <c r="D68" i="8"/>
  <c r="C68" i="8"/>
  <c r="B68" i="8"/>
  <c r="O54" i="8"/>
  <c r="N54" i="8"/>
  <c r="M54" i="8"/>
  <c r="L54" i="8"/>
  <c r="K54" i="8"/>
  <c r="J54" i="8"/>
  <c r="I54" i="8"/>
  <c r="H54" i="8"/>
  <c r="G54" i="8"/>
  <c r="F54" i="8"/>
  <c r="E54" i="8"/>
  <c r="D54" i="8"/>
  <c r="C54" i="8"/>
  <c r="B54" i="8"/>
  <c r="O23" i="8"/>
  <c r="N23" i="8"/>
  <c r="M23" i="8"/>
  <c r="L23" i="8"/>
  <c r="K23" i="8"/>
  <c r="J23" i="8"/>
  <c r="I23" i="8"/>
  <c r="H23" i="8"/>
  <c r="G23" i="8"/>
  <c r="F23" i="8"/>
  <c r="E23" i="8"/>
  <c r="D23" i="8"/>
  <c r="C23" i="8"/>
  <c r="B23" i="8"/>
  <c r="B56" i="4" l="1"/>
  <c r="K60" i="8"/>
  <c r="C60" i="8"/>
  <c r="D60" i="8"/>
  <c r="C57" i="8"/>
  <c r="B60" i="8"/>
  <c r="M60" i="8"/>
  <c r="L57" i="8"/>
  <c r="L60" i="8"/>
  <c r="K57" i="8"/>
  <c r="B75" i="8"/>
  <c r="H75" i="8"/>
  <c r="I59" i="8"/>
  <c r="J57" i="8"/>
  <c r="J60" i="8"/>
  <c r="H59" i="8"/>
  <c r="I57" i="8"/>
  <c r="G75" i="8"/>
  <c r="B57" i="8"/>
  <c r="H60" i="8"/>
  <c r="G59" i="8"/>
  <c r="H57" i="8"/>
  <c r="O75" i="8"/>
  <c r="J59" i="8"/>
  <c r="B58" i="8"/>
  <c r="E60" i="8"/>
  <c r="O58" i="8"/>
  <c r="D57" i="8"/>
  <c r="N58" i="8"/>
  <c r="L75" i="8"/>
  <c r="F75" i="8"/>
  <c r="M58" i="8"/>
  <c r="I60" i="8"/>
  <c r="N59" i="8"/>
  <c r="F59" i="8"/>
  <c r="K58" i="8"/>
  <c r="C58" i="8"/>
  <c r="J75" i="8"/>
  <c r="D75" i="8"/>
  <c r="D58" i="8"/>
  <c r="C75" i="8"/>
  <c r="E59" i="8"/>
  <c r="O57" i="8"/>
  <c r="G57" i="8"/>
  <c r="I75" i="8"/>
  <c r="F58" i="8"/>
  <c r="E75" i="8"/>
  <c r="E58" i="8"/>
  <c r="L58" i="8"/>
  <c r="K75" i="8"/>
  <c r="M59" i="8"/>
  <c r="O60" i="8"/>
  <c r="G60" i="8"/>
  <c r="N57" i="8"/>
  <c r="F57" i="8"/>
  <c r="N75" i="8"/>
  <c r="M75" i="8"/>
  <c r="J15" i="8"/>
  <c r="I15" i="8"/>
  <c r="I24" i="8" s="1"/>
  <c r="I27" i="8" s="1"/>
  <c r="I29" i="8" s="1"/>
  <c r="B15" i="8"/>
  <c r="O15" i="8"/>
  <c r="G15" i="8"/>
  <c r="H15" i="8"/>
  <c r="L15" i="8"/>
  <c r="D15" i="8"/>
  <c r="K15" i="8"/>
  <c r="C15" i="8"/>
  <c r="N15" i="8"/>
  <c r="M15" i="8"/>
  <c r="E15" i="8"/>
  <c r="F15" i="8"/>
  <c r="C7" i="3"/>
  <c r="C6" i="3"/>
  <c r="O56" i="4" l="1"/>
  <c r="O59" i="4" s="1"/>
  <c r="B59" i="4"/>
  <c r="L24" i="8"/>
  <c r="L27" i="8" s="1"/>
  <c r="L39" i="8"/>
  <c r="L40" i="8"/>
  <c r="L37" i="8"/>
  <c r="L36" i="8"/>
  <c r="L41" i="8"/>
  <c r="L38" i="8"/>
  <c r="F24" i="8"/>
  <c r="F27" i="8" s="1"/>
  <c r="F29" i="8" s="1"/>
  <c r="F40" i="8"/>
  <c r="F37" i="8"/>
  <c r="F36" i="8"/>
  <c r="F39" i="8"/>
  <c r="F41" i="8"/>
  <c r="F38" i="8"/>
  <c r="H24" i="8"/>
  <c r="H27" i="8" s="1"/>
  <c r="H31" i="8" s="1"/>
  <c r="H38" i="8"/>
  <c r="H40" i="8"/>
  <c r="H39" i="8"/>
  <c r="H36" i="8"/>
  <c r="H37" i="8"/>
  <c r="H41" i="8"/>
  <c r="E24" i="8"/>
  <c r="E27" i="8" s="1"/>
  <c r="E31" i="8" s="1"/>
  <c r="E37" i="8"/>
  <c r="E39" i="8"/>
  <c r="E38" i="8"/>
  <c r="E36" i="8"/>
  <c r="E41" i="8"/>
  <c r="E40" i="8"/>
  <c r="M24" i="8"/>
  <c r="M27" i="8" s="1"/>
  <c r="M29" i="8" s="1"/>
  <c r="M37" i="8"/>
  <c r="M39" i="8"/>
  <c r="M38" i="8"/>
  <c r="M40" i="8"/>
  <c r="M36" i="8"/>
  <c r="M41" i="8"/>
  <c r="G24" i="8"/>
  <c r="G27" i="8" s="1"/>
  <c r="G29" i="8" s="1"/>
  <c r="G39" i="8"/>
  <c r="G40" i="8"/>
  <c r="G38" i="8"/>
  <c r="G36" i="8"/>
  <c r="G41" i="8"/>
  <c r="G37" i="8"/>
  <c r="N24" i="8"/>
  <c r="N27" i="8" s="1"/>
  <c r="N37" i="8"/>
  <c r="N38" i="8"/>
  <c r="N39" i="8"/>
  <c r="N41" i="8"/>
  <c r="N36" i="8"/>
  <c r="N40" i="8"/>
  <c r="O24" i="8"/>
  <c r="O27" i="8" s="1"/>
  <c r="O40" i="8"/>
  <c r="O36" i="8"/>
  <c r="O37" i="8"/>
  <c r="O38" i="8"/>
  <c r="O39" i="8"/>
  <c r="O41" i="8"/>
  <c r="B24" i="8"/>
  <c r="B27" i="8" s="1"/>
  <c r="B31" i="8" s="1"/>
  <c r="B39" i="8"/>
  <c r="B41" i="8"/>
  <c r="B38" i="8"/>
  <c r="B40" i="8"/>
  <c r="B37" i="8"/>
  <c r="B36" i="8"/>
  <c r="K24" i="8"/>
  <c r="K27" i="8" s="1"/>
  <c r="K31" i="8" s="1"/>
  <c r="K37" i="8"/>
  <c r="K36" i="8"/>
  <c r="K41" i="8"/>
  <c r="K40" i="8"/>
  <c r="K39" i="8"/>
  <c r="K38" i="8"/>
  <c r="I38" i="8"/>
  <c r="I40" i="8"/>
  <c r="I37" i="8"/>
  <c r="I36" i="8"/>
  <c r="I41" i="8"/>
  <c r="I39" i="8"/>
  <c r="C24" i="8"/>
  <c r="C27" i="8" s="1"/>
  <c r="C31" i="8" s="1"/>
  <c r="C39" i="8"/>
  <c r="C36" i="8"/>
  <c r="C41" i="8"/>
  <c r="C37" i="8"/>
  <c r="C40" i="8"/>
  <c r="C38" i="8"/>
  <c r="D24" i="8"/>
  <c r="D27" i="8" s="1"/>
  <c r="D29" i="8" s="1"/>
  <c r="D39" i="8"/>
  <c r="D36" i="8"/>
  <c r="D41" i="8"/>
  <c r="D38" i="8"/>
  <c r="D40" i="8"/>
  <c r="D37" i="8"/>
  <c r="J24" i="8"/>
  <c r="J27" i="8" s="1"/>
  <c r="J31" i="8" s="1"/>
  <c r="J36" i="8"/>
  <c r="J41" i="8"/>
  <c r="J39" i="8"/>
  <c r="J38" i="8"/>
  <c r="J40" i="8"/>
  <c r="J37" i="8"/>
  <c r="L29" i="8"/>
  <c r="L31" i="8"/>
  <c r="N29" i="8"/>
  <c r="N31" i="8"/>
  <c r="I31" i="8"/>
  <c r="L61" i="8"/>
  <c r="M61" i="8"/>
  <c r="D61" i="8"/>
  <c r="K61" i="8"/>
  <c r="C61" i="8"/>
  <c r="E61" i="8"/>
  <c r="J61" i="8"/>
  <c r="B61" i="8"/>
  <c r="H61" i="8"/>
  <c r="G61" i="8"/>
  <c r="N61" i="8"/>
  <c r="O61" i="8"/>
  <c r="I61" i="8"/>
  <c r="F61" i="8"/>
  <c r="C29" i="8" l="1"/>
  <c r="N42" i="8"/>
  <c r="G42" i="8"/>
  <c r="B29" i="8"/>
  <c r="M31" i="8"/>
  <c r="D31" i="8"/>
  <c r="E29" i="8"/>
  <c r="H29" i="8"/>
  <c r="K42" i="8"/>
  <c r="C42" i="8"/>
  <c r="B42" i="8"/>
  <c r="K29" i="8"/>
  <c r="D42" i="8"/>
  <c r="F31" i="8"/>
  <c r="L42" i="8"/>
  <c r="O42" i="8"/>
  <c r="J42" i="8"/>
  <c r="G31" i="8"/>
  <c r="H42" i="8"/>
  <c r="F42" i="8"/>
  <c r="I42" i="8"/>
  <c r="O29" i="8"/>
  <c r="O31" i="8"/>
  <c r="M42" i="8"/>
  <c r="E42" i="8"/>
  <c r="J29" i="8"/>
  <c r="B87" i="4" l="1"/>
  <c r="C42" i="5"/>
  <c r="D42" i="5"/>
  <c r="E42" i="5"/>
  <c r="F42" i="5"/>
  <c r="G42" i="5"/>
  <c r="H42" i="5"/>
  <c r="I42" i="5"/>
  <c r="J42" i="5"/>
  <c r="K42" i="5"/>
  <c r="L42" i="5"/>
  <c r="M42" i="5"/>
  <c r="N42" i="5"/>
  <c r="O42" i="5"/>
  <c r="P42" i="5"/>
  <c r="B42" i="5"/>
  <c r="C38" i="5" l="1"/>
  <c r="D38" i="5"/>
  <c r="E38" i="5"/>
  <c r="F38" i="5"/>
  <c r="G38" i="5"/>
  <c r="H38" i="5"/>
  <c r="I38" i="5"/>
  <c r="J38" i="5"/>
  <c r="K38" i="5"/>
  <c r="L38" i="5"/>
  <c r="M38" i="5"/>
  <c r="N38" i="5"/>
  <c r="N43" i="5" s="1"/>
  <c r="N45" i="5" s="1"/>
  <c r="O38" i="5"/>
  <c r="O43" i="5" s="1"/>
  <c r="O46" i="5" s="1"/>
  <c r="P38" i="5"/>
  <c r="P43" i="5" s="1"/>
  <c r="P46" i="5" s="1"/>
  <c r="B38" i="5"/>
  <c r="B43" i="5" s="1"/>
  <c r="B46" i="5" s="1"/>
  <c r="C22" i="5"/>
  <c r="C30" i="5" s="1"/>
  <c r="D22" i="5"/>
  <c r="D30" i="5" s="1"/>
  <c r="E22" i="5"/>
  <c r="E30" i="5" s="1"/>
  <c r="F22" i="5"/>
  <c r="F30" i="5" s="1"/>
  <c r="G22" i="5"/>
  <c r="G30" i="5" s="1"/>
  <c r="H22" i="5"/>
  <c r="H30" i="5" s="1"/>
  <c r="I22" i="5"/>
  <c r="I30" i="5" s="1"/>
  <c r="J22" i="5"/>
  <c r="J30" i="5" s="1"/>
  <c r="K22" i="5"/>
  <c r="K30" i="5" s="1"/>
  <c r="L22" i="5"/>
  <c r="L30" i="5" s="1"/>
  <c r="M22" i="5"/>
  <c r="M30" i="5" s="1"/>
  <c r="N22" i="5"/>
  <c r="N30" i="5" s="1"/>
  <c r="O22" i="5"/>
  <c r="O30" i="5" s="1"/>
  <c r="P22" i="5"/>
  <c r="P30" i="5" s="1"/>
  <c r="B22" i="5"/>
  <c r="B30" i="5" s="1"/>
  <c r="C11" i="5"/>
  <c r="C17" i="5" s="1"/>
  <c r="D11" i="5"/>
  <c r="D17" i="5" s="1"/>
  <c r="E11" i="5"/>
  <c r="E17" i="5" s="1"/>
  <c r="F11" i="5"/>
  <c r="F17" i="5" s="1"/>
  <c r="G11" i="5"/>
  <c r="G17" i="5" s="1"/>
  <c r="H11" i="5"/>
  <c r="H17" i="5" s="1"/>
  <c r="I11" i="5"/>
  <c r="I17" i="5" s="1"/>
  <c r="J11" i="5"/>
  <c r="J17" i="5" s="1"/>
  <c r="K11" i="5"/>
  <c r="K17" i="5" s="1"/>
  <c r="L11" i="5"/>
  <c r="L17" i="5" s="1"/>
  <c r="M11" i="5"/>
  <c r="M17" i="5" s="1"/>
  <c r="N11" i="5"/>
  <c r="N17" i="5" s="1"/>
  <c r="O11" i="5"/>
  <c r="O17" i="5" s="1"/>
  <c r="P11" i="5"/>
  <c r="P17" i="5" s="1"/>
  <c r="B11" i="5"/>
  <c r="B17" i="5" s="1"/>
  <c r="C66" i="4"/>
  <c r="D66" i="4"/>
  <c r="E66" i="4"/>
  <c r="F66" i="4"/>
  <c r="G66" i="4"/>
  <c r="H66" i="4"/>
  <c r="I66" i="4"/>
  <c r="J66" i="4"/>
  <c r="K66" i="4"/>
  <c r="L66" i="4"/>
  <c r="M66" i="4"/>
  <c r="N66" i="4"/>
  <c r="B66" i="4"/>
  <c r="C68" i="4"/>
  <c r="D68" i="4"/>
  <c r="E68" i="4"/>
  <c r="F68" i="4"/>
  <c r="G68" i="4"/>
  <c r="H68" i="4"/>
  <c r="I68" i="4"/>
  <c r="J68" i="4"/>
  <c r="K68" i="4"/>
  <c r="L68" i="4"/>
  <c r="M68" i="4"/>
  <c r="N68" i="4"/>
  <c r="B68" i="4"/>
  <c r="C63" i="4"/>
  <c r="D63" i="4"/>
  <c r="E63" i="4"/>
  <c r="F63" i="4"/>
  <c r="G63" i="4"/>
  <c r="H63" i="4"/>
  <c r="I63" i="4"/>
  <c r="J63" i="4"/>
  <c r="K63" i="4"/>
  <c r="L63" i="4"/>
  <c r="M63" i="4"/>
  <c r="N63" i="4"/>
  <c r="B63" i="4"/>
  <c r="O28" i="4"/>
  <c r="O29" i="4"/>
  <c r="O30" i="4"/>
  <c r="O27" i="4"/>
  <c r="O20" i="4"/>
  <c r="O21" i="4"/>
  <c r="O22" i="4"/>
  <c r="O23" i="4"/>
  <c r="O24" i="4"/>
  <c r="O19" i="4"/>
  <c r="O8" i="4"/>
  <c r="O9" i="4"/>
  <c r="O10" i="4"/>
  <c r="O11" i="4"/>
  <c r="O12" i="4"/>
  <c r="O13" i="4"/>
  <c r="O14" i="4"/>
  <c r="O15" i="4"/>
  <c r="O16" i="4"/>
  <c r="O7" i="4"/>
  <c r="O5" i="4"/>
  <c r="C31" i="4"/>
  <c r="D31" i="4"/>
  <c r="E31" i="4"/>
  <c r="F31" i="4"/>
  <c r="G31" i="4"/>
  <c r="H31" i="4"/>
  <c r="I31" i="4"/>
  <c r="J31" i="4"/>
  <c r="K31" i="4"/>
  <c r="L31" i="4"/>
  <c r="M31" i="4"/>
  <c r="N31" i="4"/>
  <c r="B31" i="4"/>
  <c r="C25" i="4"/>
  <c r="D25" i="4"/>
  <c r="E25" i="4"/>
  <c r="F25" i="4"/>
  <c r="G25" i="4"/>
  <c r="H25" i="4"/>
  <c r="I25" i="4"/>
  <c r="J25" i="4"/>
  <c r="K25" i="4"/>
  <c r="L25" i="4"/>
  <c r="M25" i="4"/>
  <c r="N25" i="4"/>
  <c r="B25" i="4"/>
  <c r="C17" i="4"/>
  <c r="C62" i="4" s="1"/>
  <c r="D17" i="4"/>
  <c r="D62" i="4" s="1"/>
  <c r="E17" i="4"/>
  <c r="E62" i="4" s="1"/>
  <c r="F17" i="4"/>
  <c r="F62" i="4" s="1"/>
  <c r="G17" i="4"/>
  <c r="G62" i="4" s="1"/>
  <c r="H17" i="4"/>
  <c r="H62" i="4" s="1"/>
  <c r="I17" i="4"/>
  <c r="I62" i="4" s="1"/>
  <c r="J17" i="4"/>
  <c r="J62" i="4" s="1"/>
  <c r="K17" i="4"/>
  <c r="K62" i="4" s="1"/>
  <c r="L17" i="4"/>
  <c r="L62" i="4" s="1"/>
  <c r="M17" i="4"/>
  <c r="M62" i="4" s="1"/>
  <c r="N17" i="4"/>
  <c r="N62" i="4" s="1"/>
  <c r="B17" i="4"/>
  <c r="B62" i="4" s="1"/>
  <c r="D16" i="3"/>
  <c r="D15" i="3"/>
  <c r="D5" i="3"/>
  <c r="D3" i="3"/>
  <c r="P45" i="5" l="1"/>
  <c r="N46" i="5"/>
  <c r="M33" i="8"/>
  <c r="L43" i="5"/>
  <c r="D33" i="8"/>
  <c r="C43" i="5"/>
  <c r="K33" i="8"/>
  <c r="J43" i="5"/>
  <c r="J33" i="8"/>
  <c r="I43" i="5"/>
  <c r="N33" i="8"/>
  <c r="M43" i="5"/>
  <c r="L33" i="8"/>
  <c r="K43" i="5"/>
  <c r="I33" i="8"/>
  <c r="H43" i="5"/>
  <c r="O45" i="5"/>
  <c r="H33" i="8"/>
  <c r="G43" i="5"/>
  <c r="F33" i="8"/>
  <c r="E43" i="5"/>
  <c r="E33" i="8"/>
  <c r="D43" i="5"/>
  <c r="G33" i="8"/>
  <c r="F43" i="5"/>
  <c r="B45" i="5"/>
  <c r="O66" i="4"/>
  <c r="J64" i="4"/>
  <c r="I64" i="4"/>
  <c r="J69" i="4"/>
  <c r="I69" i="4"/>
  <c r="G64" i="4"/>
  <c r="G69" i="4" s="1"/>
  <c r="O68" i="4"/>
  <c r="D17" i="3"/>
  <c r="B39" i="5"/>
  <c r="B40" i="5" s="1"/>
  <c r="C39" i="5"/>
  <c r="C40" i="5" s="1"/>
  <c r="D39" i="5"/>
  <c r="D40" i="5" s="1"/>
  <c r="H39" i="5"/>
  <c r="H40" i="5" s="1"/>
  <c r="J39" i="5"/>
  <c r="J40" i="5" s="1"/>
  <c r="E39" i="5"/>
  <c r="E40" i="5" s="1"/>
  <c r="P39" i="5"/>
  <c r="P40" i="5" s="1"/>
  <c r="F39" i="5"/>
  <c r="F40" i="5" s="1"/>
  <c r="G39" i="5"/>
  <c r="G40" i="5" s="1"/>
  <c r="I39" i="5"/>
  <c r="I40" i="5" s="1"/>
  <c r="K39" i="5"/>
  <c r="K40" i="5" s="1"/>
  <c r="M39" i="5"/>
  <c r="M40" i="5" s="1"/>
  <c r="L39" i="5"/>
  <c r="L40" i="5" s="1"/>
  <c r="N39" i="5"/>
  <c r="N40" i="5" s="1"/>
  <c r="O39" i="5"/>
  <c r="O40" i="5" s="1"/>
  <c r="E64" i="4"/>
  <c r="E69" i="4" s="1"/>
  <c r="O63" i="4"/>
  <c r="H64" i="4"/>
  <c r="H69" i="4" s="1"/>
  <c r="O31" i="4"/>
  <c r="O17" i="4"/>
  <c r="O25" i="4"/>
  <c r="O62" i="4"/>
  <c r="B64" i="4"/>
  <c r="B69" i="4" s="1"/>
  <c r="N64" i="4"/>
  <c r="N69" i="4" s="1"/>
  <c r="F64" i="4"/>
  <c r="F69" i="4" s="1"/>
  <c r="K64" i="4"/>
  <c r="K69" i="4" s="1"/>
  <c r="C64" i="4"/>
  <c r="C69" i="4" s="1"/>
  <c r="M64" i="4"/>
  <c r="M69" i="4" s="1"/>
  <c r="L64" i="4"/>
  <c r="L69" i="4" s="1"/>
  <c r="D64" i="4"/>
  <c r="D69" i="4" s="1"/>
  <c r="N32" i="4"/>
  <c r="N35" i="4" s="1"/>
  <c r="M32" i="4"/>
  <c r="M35" i="4" s="1"/>
  <c r="L32" i="4"/>
  <c r="L35" i="4" s="1"/>
  <c r="K32" i="4"/>
  <c r="K35" i="4" s="1"/>
  <c r="J32" i="4"/>
  <c r="J35" i="4" s="1"/>
  <c r="E32" i="4"/>
  <c r="E35" i="4" s="1"/>
  <c r="D32" i="4"/>
  <c r="D35" i="4" s="1"/>
  <c r="C32" i="4"/>
  <c r="C35" i="4" s="1"/>
  <c r="I32" i="4"/>
  <c r="I35" i="4" s="1"/>
  <c r="H32" i="4"/>
  <c r="H35" i="4" s="1"/>
  <c r="G32" i="4"/>
  <c r="G35" i="4" s="1"/>
  <c r="F32" i="4"/>
  <c r="F35" i="4" s="1"/>
  <c r="B32" i="4"/>
  <c r="B8" i="3"/>
  <c r="D7" i="3"/>
  <c r="I46" i="5" l="1"/>
  <c r="I45" i="5"/>
  <c r="F45" i="5"/>
  <c r="F46" i="5"/>
  <c r="H45" i="5"/>
  <c r="H46" i="5"/>
  <c r="J45" i="5"/>
  <c r="J46" i="5"/>
  <c r="D45" i="5"/>
  <c r="D46" i="5"/>
  <c r="K46" i="5"/>
  <c r="K45" i="5"/>
  <c r="C46" i="5"/>
  <c r="C45" i="5"/>
  <c r="E46" i="5"/>
  <c r="E45" i="5"/>
  <c r="M45" i="5"/>
  <c r="M46" i="5"/>
  <c r="L45" i="5"/>
  <c r="L46" i="5"/>
  <c r="G45" i="5"/>
  <c r="G46" i="5"/>
  <c r="O64" i="4"/>
  <c r="O69" i="4" s="1"/>
  <c r="B35" i="4"/>
  <c r="O32" i="4"/>
  <c r="O35" i="4" s="1"/>
  <c r="C8" i="3"/>
  <c r="D6" i="3"/>
  <c r="D8" i="3" s="1"/>
</calcChain>
</file>

<file path=xl/sharedStrings.xml><?xml version="1.0" encoding="utf-8"?>
<sst xmlns="http://schemas.openxmlformats.org/spreadsheetml/2006/main" count="231" uniqueCount="178">
  <si>
    <t>1H 2022</t>
  </si>
  <si>
    <t>BNSF Distributions to Berkshire</t>
  </si>
  <si>
    <t>Period</t>
  </si>
  <si>
    <t>2010 *</t>
  </si>
  <si>
    <t>* BNSF was acquired by Berkshire on February 12, 2010</t>
  </si>
  <si>
    <t>TOTAL</t>
  </si>
  <si>
    <t>Source: 10-K and 10-Q Statements of Cash Flows</t>
  </si>
  <si>
    <t xml:space="preserve">               and Related Party Transaction section.</t>
  </si>
  <si>
    <t>Distribution 
(in millions)</t>
  </si>
  <si>
    <t>Cost of BNSF Acquisition</t>
  </si>
  <si>
    <t>Notes:</t>
  </si>
  <si>
    <t>Figures in milions</t>
  </si>
  <si>
    <t>Carrying value of 76,777,029 shares of BNSF held by Berkshire Hathaway on 2/12/2010 prior to the merger</t>
  </si>
  <si>
    <t>Cash</t>
  </si>
  <si>
    <t>Stock</t>
  </si>
  <si>
    <t>Totals</t>
  </si>
  <si>
    <t>Total</t>
  </si>
  <si>
    <t>Value of Stock consideration paid as of 8/19/2022</t>
  </si>
  <si>
    <t>Class A Shares</t>
  </si>
  <si>
    <t>Class B Shares</t>
  </si>
  <si>
    <t>Shares</t>
  </si>
  <si>
    <t>Updated 8/21/2022</t>
  </si>
  <si>
    <t>BNSF Cash Flow Statements</t>
  </si>
  <si>
    <t>2/13/10 - 12/31/10</t>
  </si>
  <si>
    <t>Figures in millions</t>
  </si>
  <si>
    <t>Net income</t>
  </si>
  <si>
    <t>Adjustments to reconcile net income to net cash provided by operating activities:</t>
  </si>
  <si>
    <t xml:space="preserve">  Depreciation and amortization</t>
  </si>
  <si>
    <t xml:space="preserve">  Deferred income taxes</t>
  </si>
  <si>
    <t xml:space="preserve">  Long-term casualty and environmental liabilities, net</t>
  </si>
  <si>
    <t xml:space="preserve">  Other, net</t>
  </si>
  <si>
    <t>Changes in current assets and liabilities:</t>
  </si>
  <si>
    <t xml:space="preserve">  Accounts receivable, net</t>
  </si>
  <si>
    <t xml:space="preserve">  Materials and supplies</t>
  </si>
  <si>
    <t xml:space="preserve">  Accounts payable and other current liabilities</t>
  </si>
  <si>
    <t>Net cash provided by operating activities</t>
  </si>
  <si>
    <t>Investing Activities:</t>
  </si>
  <si>
    <t>Operating Activities:</t>
  </si>
  <si>
    <t>Capital expenditures excluding equipment</t>
  </si>
  <si>
    <t>Acquisition of equipment</t>
  </si>
  <si>
    <t>Purchases of inestments and investments in time deposits</t>
  </si>
  <si>
    <t>Proceeds from sales of investments and maturities of time deposits</t>
  </si>
  <si>
    <t>Other, net</t>
  </si>
  <si>
    <t>Net cash provided by (used for) investing activities</t>
  </si>
  <si>
    <t>Financing Activities:</t>
  </si>
  <si>
    <t>Proceeds from issuance of long-term debt</t>
  </si>
  <si>
    <t>Payments on long-term debt and finance leases</t>
  </si>
  <si>
    <t>Cash distributions</t>
  </si>
  <si>
    <t>Net cash provided by (used for) financing activities</t>
  </si>
  <si>
    <t>Increase (decrease) in cash and cash equivalents</t>
  </si>
  <si>
    <t>Cash and cash equivalents:</t>
  </si>
  <si>
    <t xml:space="preserve">  Beginning of period</t>
  </si>
  <si>
    <t xml:space="preserve">  End of period</t>
  </si>
  <si>
    <t xml:space="preserve">  Other current assets</t>
  </si>
  <si>
    <t>Partnership investment</t>
  </si>
  <si>
    <t xml:space="preserve">  Contributions to qualified pension plan</t>
  </si>
  <si>
    <t>Cumulative Totals
2/13/10 - 6/30/22</t>
  </si>
  <si>
    <t>Cash flows from operations</t>
  </si>
  <si>
    <t>Less capital expenditures and acquisition of equipment</t>
  </si>
  <si>
    <t>Free cash flow</t>
  </si>
  <si>
    <t>FREE CASH FLOW:</t>
  </si>
  <si>
    <t>Distributions to Berkshire as % of FCF</t>
  </si>
  <si>
    <t>Net increase (decrease) in long term debt</t>
  </si>
  <si>
    <t>Distributions to National Indemnity/Berkshire</t>
  </si>
  <si>
    <t>BNSF Balance Sheets</t>
  </si>
  <si>
    <r>
      <t xml:space="preserve">12/31/2009
</t>
    </r>
    <r>
      <rPr>
        <i/>
        <sz val="14"/>
        <color theme="1"/>
        <rFont val="Calibri"/>
        <family val="2"/>
        <scheme val="minor"/>
      </rPr>
      <t>(predecessor)</t>
    </r>
  </si>
  <si>
    <t>ASSETS</t>
  </si>
  <si>
    <t>Current assets:</t>
  </si>
  <si>
    <t xml:space="preserve">  Cash and cash equivalents</t>
  </si>
  <si>
    <t xml:space="preserve">  Current portion of deferred income taxes</t>
  </si>
  <si>
    <t xml:space="preserve">    Total current assets</t>
  </si>
  <si>
    <t>Property and equipment, net of accumulated depreciation</t>
  </si>
  <si>
    <t>Goodwill</t>
  </si>
  <si>
    <t>Intangible assets, net</t>
  </si>
  <si>
    <t>Other assets</t>
  </si>
  <si>
    <t>TOTAL ASSETS</t>
  </si>
  <si>
    <t>LIABILITIES AND EQUITY</t>
  </si>
  <si>
    <t>Current liabilities:</t>
  </si>
  <si>
    <t xml:space="preserve">  Long-term debt due within one year</t>
  </si>
  <si>
    <t xml:space="preserve">    Total current liabilities</t>
  </si>
  <si>
    <t>Deferred income taxes</t>
  </si>
  <si>
    <t>Long-term debt</t>
  </si>
  <si>
    <t>Intangible liabilties, net</t>
  </si>
  <si>
    <t>Casualty and environmental liabilities</t>
  </si>
  <si>
    <t>Pension and retiree health and welfare liability</t>
  </si>
  <si>
    <t>Other liabilities</t>
  </si>
  <si>
    <t>Total liabilities</t>
  </si>
  <si>
    <t>Equity:</t>
  </si>
  <si>
    <t xml:space="preserve">  Additional paid-in capital</t>
  </si>
  <si>
    <t xml:space="preserve">  Retained earnings</t>
  </si>
  <si>
    <t xml:space="preserve">  Accumulated other comprehensive income (loss)</t>
  </si>
  <si>
    <t xml:space="preserve">  Predecessor:</t>
  </si>
  <si>
    <t xml:space="preserve">    Common stock</t>
  </si>
  <si>
    <t xml:space="preserve">    Treasury stock, at cost</t>
  </si>
  <si>
    <t>Total equity</t>
  </si>
  <si>
    <t>TOTAL LIABILITIES AND EQUITY</t>
  </si>
  <si>
    <t>Operating lease right-of-use assets</t>
  </si>
  <si>
    <t>Operating lease liabilities</t>
  </si>
  <si>
    <t>Total Debt</t>
  </si>
  <si>
    <t>Total Equity</t>
  </si>
  <si>
    <t>Debt as percentage of total capital</t>
  </si>
  <si>
    <t>Debt to Equity ratio</t>
  </si>
  <si>
    <t>1H 2021</t>
  </si>
  <si>
    <t xml:space="preserve">  Compensation and benefits</t>
  </si>
  <si>
    <t xml:space="preserve">  Fuel</t>
  </si>
  <si>
    <t xml:space="preserve">  Purchased services</t>
  </si>
  <si>
    <t xml:space="preserve">  Equipment rents</t>
  </si>
  <si>
    <t xml:space="preserve">  Materials and other</t>
  </si>
  <si>
    <t>Interest expense</t>
  </si>
  <si>
    <t>Other (income) expense, net</t>
  </si>
  <si>
    <t>Income before income taxes</t>
  </si>
  <si>
    <t>Income tax expense</t>
  </si>
  <si>
    <t>Tax Rate</t>
  </si>
  <si>
    <t>Operating expenses as % of revenue</t>
  </si>
  <si>
    <t>Fuel Surcharges</t>
  </si>
  <si>
    <t>Fuel expense</t>
  </si>
  <si>
    <t>BNSF Income Statements and Statistics</t>
  </si>
  <si>
    <t>Consumer products</t>
  </si>
  <si>
    <t>Industrial products</t>
  </si>
  <si>
    <t>Agricultural products</t>
  </si>
  <si>
    <t>Coal</t>
  </si>
  <si>
    <t>Total freight revenues</t>
  </si>
  <si>
    <t>Composition of freight revenues:</t>
  </si>
  <si>
    <t>Car/Units (in thousands):</t>
  </si>
  <si>
    <t xml:space="preserve">Total </t>
  </si>
  <si>
    <t>Average revenue per car/unit:</t>
  </si>
  <si>
    <t>Other revenues:</t>
  </si>
  <si>
    <t>Updated 8/22/2022</t>
  </si>
  <si>
    <t>Acquisition of remaining 264,507,424 shares of BNSF on 2/12/2010:</t>
  </si>
  <si>
    <t xml:space="preserve">     (1) Carrying value of 22.5% interest in BNSF as of 2/12/2010 is taken from page 41 of Berkshire's 2010 annual report</t>
  </si>
  <si>
    <t xml:space="preserve">     (2) For more details of breakdown of consideration paid on 2/12/10, refer to this Rational Walk article posted on 2/12/10: </t>
  </si>
  <si>
    <t xml:space="preserve">           https://rationalwalk.com/berkshire-and-burlington-northern-final-merger-terms-announced</t>
  </si>
  <si>
    <t xml:space="preserve">     (1) Cash consideration paid</t>
  </si>
  <si>
    <t xml:space="preserve">     (2) 80,931 Class A shares paid @ 111,452.57</t>
  </si>
  <si>
    <t xml:space="preserve">     (3) 20,976,621 Class B shares paid @ 74.30</t>
  </si>
  <si>
    <t xml:space="preserve">  Freight revenues:</t>
  </si>
  <si>
    <t xml:space="preserve">    Consumer products</t>
  </si>
  <si>
    <t xml:space="preserve">    Industrial products</t>
  </si>
  <si>
    <t xml:space="preserve">    Agricultural products</t>
  </si>
  <si>
    <t xml:space="preserve">    Coal</t>
  </si>
  <si>
    <t xml:space="preserve">    Accessorial and other</t>
  </si>
  <si>
    <t>Total Operating Revenues</t>
  </si>
  <si>
    <t xml:space="preserve">      Total freight revenues</t>
  </si>
  <si>
    <t xml:space="preserve">    Non-rail logistics subsidiary</t>
  </si>
  <si>
    <t xml:space="preserve">      Total other revenues</t>
  </si>
  <si>
    <t>OPERATING EXPENSES:</t>
  </si>
  <si>
    <t>OPERATING REVENUES:</t>
  </si>
  <si>
    <t>Total Operating Expenses</t>
  </si>
  <si>
    <t xml:space="preserve">Total operating expenses </t>
  </si>
  <si>
    <t>NET INCOME</t>
  </si>
  <si>
    <t>OPERATING INCOME</t>
  </si>
  <si>
    <t>Fuel expense less fuel surcharges</t>
  </si>
  <si>
    <t>Operating ratio</t>
  </si>
  <si>
    <t>Operating Ratio:</t>
  </si>
  <si>
    <t xml:space="preserve">  Railroad operating revenues</t>
  </si>
  <si>
    <t xml:space="preserve">  Railroad operating expenses</t>
  </si>
  <si>
    <t xml:space="preserve">  Railroad operating income</t>
  </si>
  <si>
    <t>Sources: Berkshire Hathaway's 10-K and 10-Q reports for 2018 - 2022 and BNSF's Surface Transportation Board Reports on form R1 prior to 2018</t>
  </si>
  <si>
    <t>(full year)</t>
  </si>
  <si>
    <t>Condensed Cash Flow Statements</t>
  </si>
  <si>
    <t>Net Income</t>
  </si>
  <si>
    <t xml:space="preserve">  Other </t>
  </si>
  <si>
    <t>FOR WRITE-UP</t>
  </si>
  <si>
    <t>Capital expenditures including acquisition of equipment</t>
  </si>
  <si>
    <t>Other</t>
  </si>
  <si>
    <t>Net cash used for investing activities</t>
  </si>
  <si>
    <t>Net cash provided by financing activities</t>
  </si>
  <si>
    <t>Proceeds from issuance of long-term debt net of repayments</t>
  </si>
  <si>
    <t>Return on average equity</t>
  </si>
  <si>
    <t>Condensed Balance Sheets</t>
  </si>
  <si>
    <t>Current assets</t>
  </si>
  <si>
    <t>Goodwill and intangible assets, net</t>
  </si>
  <si>
    <t>Current liabilities</t>
  </si>
  <si>
    <t>Equity</t>
  </si>
  <si>
    <t>Long-term debt as % of total capital</t>
  </si>
  <si>
    <t>Long-term debt to Equity Ratio</t>
  </si>
  <si>
    <t>Quote 8/25/22</t>
  </si>
  <si>
    <t>Fuel surcharges (included in freight revenues)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</si>
</sst>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_(* #,##0.000000_);_(* \(#,##0.000000\);_(* &quot;-&quot;??_);_(@_)"/>
  </numFmts>
  <fonts count="10" x14ac:knownFonts="1">
    <font>
      <sz val="12"/>
      <color theme="1"/>
      <name val="Calibri"/>
      <family val="2"/>
      <scheme val="minor"/>
    </font>
    <font>
      <sz val="12"/>
      <color theme="1"/>
      <name val="Calibri"/>
      <family val="2"/>
      <scheme val="minor"/>
    </font>
    <font>
      <sz val="14"/>
      <color theme="1"/>
      <name val="Calibri"/>
      <family val="2"/>
      <scheme val="minor"/>
    </font>
    <font>
      <b/>
      <sz val="16"/>
      <color theme="1"/>
      <name val="Calibri"/>
      <family val="2"/>
      <scheme val="minor"/>
    </font>
    <font>
      <b/>
      <sz val="14"/>
      <color theme="1"/>
      <name val="Calibri"/>
      <family val="2"/>
      <scheme val="minor"/>
    </font>
    <font>
      <i/>
      <sz val="14"/>
      <color theme="1"/>
      <name val="Calibri"/>
      <family val="2"/>
      <scheme val="minor"/>
    </font>
    <font>
      <b/>
      <sz val="18"/>
      <color theme="1"/>
      <name val="Calibri"/>
      <family val="2"/>
      <scheme val="minor"/>
    </font>
    <font>
      <b/>
      <i/>
      <sz val="14"/>
      <color theme="1"/>
      <name val="Calibri"/>
      <family val="2"/>
      <scheme val="minor"/>
    </font>
    <font>
      <sz val="14"/>
      <color theme="1"/>
      <name val="Calibri"/>
      <family val="2"/>
    </font>
    <font>
      <sz val="10"/>
      <name val="Arial"/>
    </font>
  </fonts>
  <fills count="4">
    <fill>
      <patternFill patternType="none"/>
    </fill>
    <fill>
      <patternFill patternType="gray125"/>
    </fill>
    <fill>
      <patternFill patternType="solid">
        <fgColor theme="4" tint="0.59999389629810485"/>
        <bgColor indexed="64"/>
      </patternFill>
    </fill>
    <fill>
      <patternFill patternType="solid">
        <fgColor rgb="FFFFC000"/>
        <bgColor indexed="64"/>
      </patternFill>
    </fill>
  </fills>
  <borders count="9">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style="double">
        <color indexed="64"/>
      </right>
      <top/>
      <bottom style="thin">
        <color indexed="64"/>
      </bottom>
      <diagonal/>
    </border>
    <border>
      <left/>
      <right style="double">
        <color indexed="64"/>
      </right>
      <top/>
      <bottom/>
      <diagonal/>
    </border>
    <border>
      <left/>
      <right style="double">
        <color indexed="64"/>
      </right>
      <top style="thin">
        <color indexed="64"/>
      </top>
      <bottom/>
      <diagonal/>
    </border>
    <border>
      <left/>
      <right style="double">
        <color indexed="64"/>
      </right>
      <top style="thin">
        <color indexed="64"/>
      </top>
      <bottom style="double">
        <color indexed="64"/>
      </bottom>
      <diagonal/>
    </border>
    <border>
      <left/>
      <right style="double">
        <color indexed="64"/>
      </right>
      <top style="double">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cellStyleXfs>
  <cellXfs count="76">
    <xf numFmtId="0" fontId="0" fillId="0" borderId="0" xfId="0"/>
    <xf numFmtId="0" fontId="2" fillId="0" borderId="0" xfId="0" applyFont="1"/>
    <xf numFmtId="0" fontId="2" fillId="0" borderId="0" xfId="0" applyFont="1" applyAlignment="1">
      <alignment horizontal="center"/>
    </xf>
    <xf numFmtId="0" fontId="4" fillId="0" borderId="0" xfId="0" applyFont="1"/>
    <xf numFmtId="0" fontId="4" fillId="0" borderId="0" xfId="0" applyFont="1" applyAlignment="1">
      <alignment horizontal="center"/>
    </xf>
    <xf numFmtId="0" fontId="4" fillId="2" borderId="0" xfId="0" applyFont="1" applyFill="1" applyAlignment="1">
      <alignment horizontal="center"/>
    </xf>
    <xf numFmtId="0" fontId="4" fillId="2" borderId="1" xfId="0" applyFont="1" applyFill="1" applyBorder="1" applyAlignment="1">
      <alignment horizontal="center"/>
    </xf>
    <xf numFmtId="43" fontId="2" fillId="0" borderId="0" xfId="1" applyFont="1"/>
    <xf numFmtId="164" fontId="2" fillId="0" borderId="0" xfId="1" applyNumberFormat="1" applyFont="1"/>
    <xf numFmtId="0" fontId="4" fillId="2" borderId="1" xfId="0" applyFont="1" applyFill="1" applyBorder="1" applyAlignment="1">
      <alignment horizontal="center" vertical="center"/>
    </xf>
    <xf numFmtId="164" fontId="4" fillId="0" borderId="2" xfId="1" applyNumberFormat="1" applyFont="1" applyBorder="1"/>
    <xf numFmtId="0" fontId="4" fillId="2" borderId="0" xfId="0" applyFont="1" applyFill="1"/>
    <xf numFmtId="0" fontId="2" fillId="0" borderId="3" xfId="0" applyFont="1" applyBorder="1" applyAlignment="1">
      <alignment vertical="center" wrapText="1"/>
    </xf>
    <xf numFmtId="0" fontId="2" fillId="0" borderId="0" xfId="0" applyFont="1" applyAlignment="1">
      <alignment vertical="center" wrapText="1"/>
    </xf>
    <xf numFmtId="164" fontId="2" fillId="0" borderId="3" xfId="1" applyNumberFormat="1" applyFont="1" applyBorder="1" applyAlignment="1">
      <alignment vertical="center"/>
    </xf>
    <xf numFmtId="164" fontId="2" fillId="0" borderId="0" xfId="1" applyNumberFormat="1" applyFont="1" applyAlignment="1">
      <alignment vertical="center"/>
    </xf>
    <xf numFmtId="164" fontId="2" fillId="0" borderId="0" xfId="0" applyNumberFormat="1" applyFont="1"/>
    <xf numFmtId="0" fontId="3" fillId="2" borderId="0" xfId="0" applyFont="1" applyFill="1"/>
    <xf numFmtId="164" fontId="4" fillId="0" borderId="2" xfId="0" applyNumberFormat="1" applyFont="1" applyBorder="1"/>
    <xf numFmtId="0" fontId="6" fillId="2" borderId="0" xfId="0" applyFont="1" applyFill="1"/>
    <xf numFmtId="0" fontId="5" fillId="0" borderId="0" xfId="0" applyFont="1"/>
    <xf numFmtId="0" fontId="5" fillId="2" borderId="1" xfId="0" applyFont="1" applyFill="1" applyBorder="1" applyAlignment="1">
      <alignment vertical="center"/>
    </xf>
    <xf numFmtId="0" fontId="4" fillId="2" borderId="1" xfId="0" applyFont="1" applyFill="1" applyBorder="1" applyAlignment="1">
      <alignment horizontal="center" vertical="center" wrapText="1"/>
    </xf>
    <xf numFmtId="0" fontId="2" fillId="0" borderId="0" xfId="0" applyFont="1" applyAlignment="1">
      <alignment wrapText="1"/>
    </xf>
    <xf numFmtId="164" fontId="4" fillId="0" borderId="0" xfId="1" applyNumberFormat="1" applyFont="1"/>
    <xf numFmtId="164" fontId="4" fillId="0" borderId="3" xfId="1" applyNumberFormat="1" applyFont="1" applyBorder="1"/>
    <xf numFmtId="0" fontId="4" fillId="3"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2" fillId="0" borderId="5" xfId="1" applyNumberFormat="1" applyFont="1" applyBorder="1"/>
    <xf numFmtId="164" fontId="4" fillId="0" borderId="5" xfId="1" applyNumberFormat="1" applyFont="1" applyBorder="1"/>
    <xf numFmtId="164" fontId="4" fillId="0" borderId="6" xfId="1" applyNumberFormat="1" applyFont="1" applyBorder="1"/>
    <xf numFmtId="164" fontId="4" fillId="0" borderId="7" xfId="1" applyNumberFormat="1" applyFont="1" applyBorder="1"/>
    <xf numFmtId="164" fontId="2" fillId="0" borderId="8" xfId="1" applyNumberFormat="1" applyFont="1" applyBorder="1"/>
    <xf numFmtId="9" fontId="5" fillId="0" borderId="0" xfId="2" applyFont="1"/>
    <xf numFmtId="9" fontId="5" fillId="0" borderId="5" xfId="2" applyFont="1" applyBorder="1"/>
    <xf numFmtId="9" fontId="7" fillId="0" borderId="0" xfId="2" applyFont="1"/>
    <xf numFmtId="14" fontId="4" fillId="2" borderId="1" xfId="0" applyNumberFormat="1" applyFont="1" applyFill="1" applyBorder="1" applyAlignment="1">
      <alignment horizontal="center" vertical="center" wrapText="1"/>
    </xf>
    <xf numFmtId="164" fontId="2" fillId="0" borderId="0" xfId="1" applyNumberFormat="1" applyFont="1" applyBorder="1"/>
    <xf numFmtId="164" fontId="4" fillId="0" borderId="0" xfId="1" applyNumberFormat="1" applyFont="1" applyBorder="1"/>
    <xf numFmtId="14" fontId="4" fillId="3" borderId="1" xfId="0" applyNumberFormat="1" applyFont="1" applyFill="1" applyBorder="1" applyAlignment="1">
      <alignment horizontal="center" vertical="center" wrapText="1"/>
    </xf>
    <xf numFmtId="164" fontId="2" fillId="0" borderId="3" xfId="1" applyNumberFormat="1" applyFont="1" applyBorder="1"/>
    <xf numFmtId="43" fontId="5" fillId="0" borderId="0" xfId="1" applyFont="1"/>
    <xf numFmtId="0" fontId="5" fillId="3" borderId="1" xfId="0" applyFont="1" applyFill="1" applyBorder="1" applyAlignment="1">
      <alignment vertical="center"/>
    </xf>
    <xf numFmtId="0" fontId="4" fillId="3" borderId="4" xfId="0" applyFont="1" applyFill="1" applyBorder="1" applyAlignment="1">
      <alignment horizontal="center" vertical="center" wrapText="1"/>
    </xf>
    <xf numFmtId="164" fontId="2" fillId="0" borderId="6" xfId="1" applyNumberFormat="1" applyFont="1" applyBorder="1"/>
    <xf numFmtId="165" fontId="2" fillId="0" borderId="0" xfId="2" applyNumberFormat="1" applyFont="1"/>
    <xf numFmtId="165" fontId="4" fillId="0" borderId="2" xfId="2" applyNumberFormat="1" applyFont="1" applyBorder="1"/>
    <xf numFmtId="165" fontId="2" fillId="0" borderId="5" xfId="2" applyNumberFormat="1" applyFont="1" applyBorder="1"/>
    <xf numFmtId="165" fontId="4" fillId="0" borderId="7" xfId="2" applyNumberFormat="1" applyFont="1" applyBorder="1"/>
    <xf numFmtId="0" fontId="2" fillId="0" borderId="8" xfId="0" applyFont="1" applyBorder="1"/>
    <xf numFmtId="164" fontId="2" fillId="0" borderId="5" xfId="0" applyNumberFormat="1" applyFont="1" applyBorder="1"/>
    <xf numFmtId="0" fontId="2" fillId="0" borderId="5" xfId="0" applyFont="1" applyBorder="1"/>
    <xf numFmtId="9" fontId="2" fillId="0" borderId="0" xfId="2" applyFont="1"/>
    <xf numFmtId="9" fontId="2" fillId="0" borderId="5" xfId="2" applyFont="1" applyBorder="1"/>
    <xf numFmtId="9" fontId="4" fillId="0" borderId="3" xfId="2" applyFont="1" applyBorder="1"/>
    <xf numFmtId="9" fontId="4" fillId="0" borderId="6" xfId="2" applyFont="1" applyBorder="1"/>
    <xf numFmtId="164" fontId="2" fillId="0" borderId="0" xfId="1" applyNumberFormat="1" applyFont="1" applyAlignment="1">
      <alignment horizontal="center"/>
    </xf>
    <xf numFmtId="43" fontId="2" fillId="0" borderId="0" xfId="0" applyNumberFormat="1" applyFont="1"/>
    <xf numFmtId="166" fontId="8" fillId="0" borderId="0" xfId="1" applyNumberFormat="1" applyFont="1"/>
    <xf numFmtId="0" fontId="5" fillId="2" borderId="1" xfId="0" applyFont="1" applyFill="1" applyBorder="1"/>
    <xf numFmtId="0" fontId="2" fillId="2" borderId="0" xfId="0" applyFont="1" applyFill="1"/>
    <xf numFmtId="164" fontId="2" fillId="0" borderId="0" xfId="0" applyNumberFormat="1" applyFont="1" applyAlignment="1">
      <alignment vertical="center"/>
    </xf>
    <xf numFmtId="165" fontId="4" fillId="0" borderId="0" xfId="2" applyNumberFormat="1" applyFont="1"/>
    <xf numFmtId="165" fontId="4" fillId="0" borderId="5" xfId="2" applyNumberFormat="1" applyFont="1" applyBorder="1"/>
    <xf numFmtId="0" fontId="7" fillId="0" borderId="0" xfId="0" applyFont="1"/>
    <xf numFmtId="164" fontId="2" fillId="0" borderId="2" xfId="1" applyNumberFormat="1" applyFont="1" applyBorder="1"/>
    <xf numFmtId="165" fontId="4" fillId="0" borderId="0" xfId="2" applyNumberFormat="1" applyFont="1" applyAlignment="1">
      <alignment horizontal="center"/>
    </xf>
    <xf numFmtId="164" fontId="2" fillId="0" borderId="5" xfId="1" applyNumberFormat="1" applyFont="1" applyBorder="1" applyAlignment="1">
      <alignment horizontal="center"/>
    </xf>
    <xf numFmtId="164" fontId="2" fillId="0" borderId="7" xfId="1" applyNumberFormat="1" applyFont="1" applyBorder="1"/>
    <xf numFmtId="164" fontId="2" fillId="0" borderId="0" xfId="1" applyNumberFormat="1" applyFont="1" applyBorder="1" applyAlignment="1">
      <alignment horizontal="center" vertical="center"/>
    </xf>
    <xf numFmtId="164" fontId="2" fillId="0" borderId="1" xfId="1" applyNumberFormat="1" applyFont="1" applyBorder="1" applyAlignment="1">
      <alignment horizontal="center" vertical="center"/>
    </xf>
    <xf numFmtId="0" fontId="4" fillId="2" borderId="1" xfId="0" applyFont="1" applyFill="1" applyBorder="1" applyAlignment="1">
      <alignment horizontal="center" vertical="center" wrapText="1"/>
    </xf>
    <xf numFmtId="0" fontId="3" fillId="2" borderId="0" xfId="0" applyFont="1" applyFill="1" applyAlignment="1">
      <alignment horizontal="center"/>
    </xf>
    <xf numFmtId="164" fontId="4" fillId="0" borderId="2" xfId="1" applyNumberFormat="1" applyFont="1" applyBorder="1" applyAlignment="1">
      <alignment horizontal="center"/>
    </xf>
    <xf numFmtId="164" fontId="2" fillId="0" borderId="0" xfId="1" applyNumberFormat="1" applyFont="1" applyAlignment="1">
      <alignment horizontal="center"/>
    </xf>
    <xf numFmtId="164" fontId="2" fillId="0" borderId="3" xfId="1" applyNumberFormat="1" applyFont="1" applyBorder="1" applyAlignment="1">
      <alignment horizontal="center"/>
    </xf>
  </cellXfs>
  <cellStyles count="4">
    <cellStyle name="Comma" xfId="1" builtinId="3"/>
    <cellStyle name="Normal" xfId="0" builtinId="0"/>
    <cellStyle name="Normal 2" xfId="3" xr:uid="{4E731DBD-9EC5-3C4D-ACC4-EF01E6EA4C2E}"/>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400" b="1"/>
              <a:t>BNSF -</a:t>
            </a:r>
            <a:r>
              <a:rPr lang="en-US" sz="2400" b="1" baseline="0"/>
              <a:t> </a:t>
            </a:r>
            <a:r>
              <a:rPr lang="en-US" sz="2400" b="1"/>
              <a:t>Operating Ratio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'Income Statements'!$A$48</c:f>
              <c:strCache>
                <c:ptCount val="1"/>
                <c:pt idx="0">
                  <c:v>Operating ratio</c:v>
                </c:pt>
              </c:strCache>
            </c:strRef>
          </c:tx>
          <c:spPr>
            <a:ln w="28575" cap="rnd">
              <a:solidFill>
                <a:schemeClr val="accent1"/>
              </a:solidFill>
              <a:round/>
            </a:ln>
            <a:effectLst/>
          </c:spPr>
          <c:marker>
            <c:symbol val="none"/>
          </c:marker>
          <c:cat>
            <c:strRef>
              <c:f>('Income Statements'!$B$3,'Income Statements'!$D$3:$O$3)</c:f>
              <c:strCache>
                <c:ptCount val="13"/>
                <c:pt idx="0">
                  <c:v>1H 2022</c:v>
                </c:pt>
                <c:pt idx="1">
                  <c:v>2021</c:v>
                </c:pt>
                <c:pt idx="2">
                  <c:v>2020</c:v>
                </c:pt>
                <c:pt idx="3">
                  <c:v>2019</c:v>
                </c:pt>
                <c:pt idx="4">
                  <c:v>2018</c:v>
                </c:pt>
                <c:pt idx="5">
                  <c:v>2017</c:v>
                </c:pt>
                <c:pt idx="6">
                  <c:v>2016</c:v>
                </c:pt>
                <c:pt idx="7">
                  <c:v>2015</c:v>
                </c:pt>
                <c:pt idx="8">
                  <c:v>2014</c:v>
                </c:pt>
                <c:pt idx="9">
                  <c:v>2013</c:v>
                </c:pt>
                <c:pt idx="10">
                  <c:v>2012</c:v>
                </c:pt>
                <c:pt idx="11">
                  <c:v>2011</c:v>
                </c:pt>
                <c:pt idx="12">
                  <c:v>2/13/10 - 12/31/10</c:v>
                </c:pt>
              </c:strCache>
            </c:strRef>
          </c:cat>
          <c:val>
            <c:numRef>
              <c:f>('Income Statements'!$B$48,'Income Statements'!$D$48:$O$48)</c:f>
              <c:numCache>
                <c:formatCode>0.0%</c:formatCode>
                <c:ptCount val="13"/>
                <c:pt idx="0">
                  <c:v>0.63854141116834273</c:v>
                </c:pt>
                <c:pt idx="1">
                  <c:v>0.60862612712654907</c:v>
                </c:pt>
                <c:pt idx="2">
                  <c:v>0.61587631931024234</c:v>
                </c:pt>
                <c:pt idx="3">
                  <c:v>0.64541657507144423</c:v>
                </c:pt>
                <c:pt idx="4">
                  <c:v>0.66155050219574763</c:v>
                </c:pt>
                <c:pt idx="5">
                  <c:v>0.66616961877610248</c:v>
                </c:pt>
                <c:pt idx="6">
                  <c:v>0.66432557446654206</c:v>
                </c:pt>
                <c:pt idx="7">
                  <c:v>0.64838050023847282</c:v>
                </c:pt>
                <c:pt idx="8">
                  <c:v>0.70092778268169675</c:v>
                </c:pt>
                <c:pt idx="9">
                  <c:v>0.70287987817286679</c:v>
                </c:pt>
                <c:pt idx="10">
                  <c:v>0.72365938572920208</c:v>
                </c:pt>
                <c:pt idx="11">
                  <c:v>0.7414388976856422</c:v>
                </c:pt>
                <c:pt idx="12">
                  <c:v>0.75488276837833956</c:v>
                </c:pt>
              </c:numCache>
            </c:numRef>
          </c:val>
          <c:smooth val="0"/>
          <c:extLst>
            <c:ext xmlns:c16="http://schemas.microsoft.com/office/drawing/2014/chart" uri="{C3380CC4-5D6E-409C-BE32-E72D297353CC}">
              <c16:uniqueId val="{00000000-5476-2748-B35E-6A413909BC6B}"/>
            </c:ext>
          </c:extLst>
        </c:ser>
        <c:dLbls>
          <c:showLegendKey val="0"/>
          <c:showVal val="0"/>
          <c:showCatName val="0"/>
          <c:showSerName val="0"/>
          <c:showPercent val="0"/>
          <c:showBubbleSize val="0"/>
        </c:dLbls>
        <c:smooth val="0"/>
        <c:axId val="1093305039"/>
        <c:axId val="1059327823"/>
      </c:lineChart>
      <c:catAx>
        <c:axId val="1093305039"/>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1059327823"/>
        <c:crosses val="autoZero"/>
        <c:auto val="1"/>
        <c:lblAlgn val="ctr"/>
        <c:lblOffset val="100"/>
        <c:noMultiLvlLbl val="0"/>
      </c:catAx>
      <c:valAx>
        <c:axId val="1059327823"/>
        <c:scaling>
          <c:orientation val="minMax"/>
          <c:max val="0.8"/>
          <c:min val="0.55000000000000004"/>
        </c:scaling>
        <c:delete val="0"/>
        <c:axPos val="r"/>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109330503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'Income Statements'!$A$24</c:f>
              <c:strCache>
                <c:ptCount val="1"/>
                <c:pt idx="0">
                  <c:v>OPERATING INCOME</c:v>
                </c:pt>
              </c:strCache>
            </c:strRef>
          </c:tx>
          <c:spPr>
            <a:solidFill>
              <a:schemeClr val="accent1"/>
            </a:solidFill>
            <a:ln>
              <a:noFill/>
            </a:ln>
            <a:effectLst/>
          </c:spPr>
          <c:invertIfNegative val="0"/>
          <c:cat>
            <c:strRef>
              <c:f>('Income Statements'!$B$3,'Income Statements'!$D$3:$O$3)</c:f>
              <c:strCache>
                <c:ptCount val="13"/>
                <c:pt idx="0">
                  <c:v>1H 2022</c:v>
                </c:pt>
                <c:pt idx="1">
                  <c:v>2021</c:v>
                </c:pt>
                <c:pt idx="2">
                  <c:v>2020</c:v>
                </c:pt>
                <c:pt idx="3">
                  <c:v>2019</c:v>
                </c:pt>
                <c:pt idx="4">
                  <c:v>2018</c:v>
                </c:pt>
                <c:pt idx="5">
                  <c:v>2017</c:v>
                </c:pt>
                <c:pt idx="6">
                  <c:v>2016</c:v>
                </c:pt>
                <c:pt idx="7">
                  <c:v>2015</c:v>
                </c:pt>
                <c:pt idx="8">
                  <c:v>2014</c:v>
                </c:pt>
                <c:pt idx="9">
                  <c:v>2013</c:v>
                </c:pt>
                <c:pt idx="10">
                  <c:v>2012</c:v>
                </c:pt>
                <c:pt idx="11">
                  <c:v>2011</c:v>
                </c:pt>
                <c:pt idx="12">
                  <c:v>2/13/10 - 12/31/10</c:v>
                </c:pt>
              </c:strCache>
            </c:strRef>
          </c:cat>
          <c:val>
            <c:numRef>
              <c:f>('Income Statements'!$B$24,'Income Statements'!$D$24:$O$24)</c:f>
              <c:numCache>
                <c:formatCode>_(* #,##0_);_(* \(#,##0\);_(* "-"??_);_(@_)</c:formatCode>
                <c:ptCount val="13"/>
                <c:pt idx="0">
                  <c:v>4420</c:v>
                </c:pt>
                <c:pt idx="1">
                  <c:v>8798</c:v>
                </c:pt>
                <c:pt idx="2">
                  <c:v>7740</c:v>
                </c:pt>
                <c:pt idx="3">
                  <c:v>8071</c:v>
                </c:pt>
                <c:pt idx="4">
                  <c:v>7800</c:v>
                </c:pt>
                <c:pt idx="5">
                  <c:v>7347</c:v>
                </c:pt>
                <c:pt idx="6">
                  <c:v>6685</c:v>
                </c:pt>
                <c:pt idx="7">
                  <c:v>7724</c:v>
                </c:pt>
                <c:pt idx="8">
                  <c:v>7013</c:v>
                </c:pt>
                <c:pt idx="9">
                  <c:v>6667</c:v>
                </c:pt>
                <c:pt idx="10">
                  <c:v>6012</c:v>
                </c:pt>
                <c:pt idx="11">
                  <c:v>5310</c:v>
                </c:pt>
                <c:pt idx="12">
                  <c:v>4053</c:v>
                </c:pt>
              </c:numCache>
            </c:numRef>
          </c:val>
          <c:extLst>
            <c:ext xmlns:c16="http://schemas.microsoft.com/office/drawing/2014/chart" uri="{C3380CC4-5D6E-409C-BE32-E72D297353CC}">
              <c16:uniqueId val="{00000000-946F-2F4B-B816-D822C86E64E3}"/>
            </c:ext>
          </c:extLst>
        </c:ser>
        <c:ser>
          <c:idx val="1"/>
          <c:order val="1"/>
          <c:tx>
            <c:strRef>
              <c:f>'Income Statements'!$A$29</c:f>
              <c:strCache>
                <c:ptCount val="1"/>
                <c:pt idx="0">
                  <c:v>NET INCOME</c:v>
                </c:pt>
              </c:strCache>
            </c:strRef>
          </c:tx>
          <c:spPr>
            <a:solidFill>
              <a:schemeClr val="accent2"/>
            </a:solidFill>
            <a:ln>
              <a:noFill/>
            </a:ln>
            <a:effectLst/>
          </c:spPr>
          <c:invertIfNegative val="0"/>
          <c:cat>
            <c:strRef>
              <c:f>('Income Statements'!$B$3,'Income Statements'!$D$3:$O$3)</c:f>
              <c:strCache>
                <c:ptCount val="13"/>
                <c:pt idx="0">
                  <c:v>1H 2022</c:v>
                </c:pt>
                <c:pt idx="1">
                  <c:v>2021</c:v>
                </c:pt>
                <c:pt idx="2">
                  <c:v>2020</c:v>
                </c:pt>
                <c:pt idx="3">
                  <c:v>2019</c:v>
                </c:pt>
                <c:pt idx="4">
                  <c:v>2018</c:v>
                </c:pt>
                <c:pt idx="5">
                  <c:v>2017</c:v>
                </c:pt>
                <c:pt idx="6">
                  <c:v>2016</c:v>
                </c:pt>
                <c:pt idx="7">
                  <c:v>2015</c:v>
                </c:pt>
                <c:pt idx="8">
                  <c:v>2014</c:v>
                </c:pt>
                <c:pt idx="9">
                  <c:v>2013</c:v>
                </c:pt>
                <c:pt idx="10">
                  <c:v>2012</c:v>
                </c:pt>
                <c:pt idx="11">
                  <c:v>2011</c:v>
                </c:pt>
                <c:pt idx="12">
                  <c:v>2/13/10 - 12/31/10</c:v>
                </c:pt>
              </c:strCache>
            </c:strRef>
          </c:cat>
          <c:val>
            <c:numRef>
              <c:f>('Income Statements'!$B$29,'Income Statements'!$D$29:$O$29)</c:f>
              <c:numCache>
                <c:formatCode>_(* #,##0_);_(* \(#,##0\);_(* "-"??_);_(@_)</c:formatCode>
                <c:ptCount val="13"/>
                <c:pt idx="0">
                  <c:v>3035</c:v>
                </c:pt>
                <c:pt idx="1">
                  <c:v>5990</c:v>
                </c:pt>
                <c:pt idx="2">
                  <c:v>5161</c:v>
                </c:pt>
                <c:pt idx="3">
                  <c:v>5481</c:v>
                </c:pt>
                <c:pt idx="4">
                  <c:v>5219</c:v>
                </c:pt>
                <c:pt idx="5">
                  <c:v>11300</c:v>
                </c:pt>
                <c:pt idx="6">
                  <c:v>3569</c:v>
                </c:pt>
                <c:pt idx="7">
                  <c:v>4248</c:v>
                </c:pt>
                <c:pt idx="8">
                  <c:v>3869</c:v>
                </c:pt>
                <c:pt idx="9">
                  <c:v>3793</c:v>
                </c:pt>
                <c:pt idx="10">
                  <c:v>3372</c:v>
                </c:pt>
                <c:pt idx="11">
                  <c:v>2972</c:v>
                </c:pt>
                <c:pt idx="12">
                  <c:v>2235</c:v>
                </c:pt>
              </c:numCache>
            </c:numRef>
          </c:val>
          <c:extLst>
            <c:ext xmlns:c16="http://schemas.microsoft.com/office/drawing/2014/chart" uri="{C3380CC4-5D6E-409C-BE32-E72D297353CC}">
              <c16:uniqueId val="{00000001-946F-2F4B-B816-D822C86E64E3}"/>
            </c:ext>
          </c:extLst>
        </c:ser>
        <c:dLbls>
          <c:showLegendKey val="0"/>
          <c:showVal val="0"/>
          <c:showCatName val="0"/>
          <c:showSerName val="0"/>
          <c:showPercent val="0"/>
          <c:showBubbleSize val="0"/>
        </c:dLbls>
        <c:gapWidth val="219"/>
        <c:overlap val="-27"/>
        <c:axId val="967955535"/>
        <c:axId val="1066162511"/>
      </c:barChart>
      <c:catAx>
        <c:axId val="967955535"/>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1066162511"/>
        <c:crosses val="autoZero"/>
        <c:auto val="1"/>
        <c:lblAlgn val="ctr"/>
        <c:lblOffset val="100"/>
        <c:noMultiLvlLbl val="0"/>
      </c:catAx>
      <c:valAx>
        <c:axId val="1066162511"/>
        <c:scaling>
          <c:orientation val="minMax"/>
        </c:scaling>
        <c:delete val="0"/>
        <c:axPos val="r"/>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96795553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'Cash Flow'!$A$64</c:f>
              <c:strCache>
                <c:ptCount val="1"/>
                <c:pt idx="0">
                  <c:v>Free cash flow</c:v>
                </c:pt>
              </c:strCache>
            </c:strRef>
          </c:tx>
          <c:spPr>
            <a:ln w="28575" cap="rnd">
              <a:solidFill>
                <a:schemeClr val="accent1"/>
              </a:solidFill>
              <a:round/>
            </a:ln>
            <a:effectLst/>
          </c:spPr>
          <c:marker>
            <c:symbol val="none"/>
          </c:marker>
          <c:cat>
            <c:strRef>
              <c:f>'Cash Flow'!$C$3:$N$3</c:f>
              <c:strCache>
                <c:ptCount val="12"/>
                <c:pt idx="0">
                  <c:v>2021</c:v>
                </c:pt>
                <c:pt idx="1">
                  <c:v>2020</c:v>
                </c:pt>
                <c:pt idx="2">
                  <c:v>2019</c:v>
                </c:pt>
                <c:pt idx="3">
                  <c:v>2018</c:v>
                </c:pt>
                <c:pt idx="4">
                  <c:v>2017</c:v>
                </c:pt>
                <c:pt idx="5">
                  <c:v>2016</c:v>
                </c:pt>
                <c:pt idx="6">
                  <c:v>2015</c:v>
                </c:pt>
                <c:pt idx="7">
                  <c:v>2014</c:v>
                </c:pt>
                <c:pt idx="8">
                  <c:v>2013</c:v>
                </c:pt>
                <c:pt idx="9">
                  <c:v>2012</c:v>
                </c:pt>
                <c:pt idx="10">
                  <c:v>2011</c:v>
                </c:pt>
                <c:pt idx="11">
                  <c:v>2/13/10 - 12/31/10</c:v>
                </c:pt>
              </c:strCache>
            </c:strRef>
          </c:cat>
          <c:val>
            <c:numRef>
              <c:f>'Cash Flow'!$C$64:$N$64</c:f>
              <c:numCache>
                <c:formatCode>_(* #,##0_);_(* \(#,##0\);_(* "-"??_);_(@_)</c:formatCode>
                <c:ptCount val="12"/>
                <c:pt idx="0">
                  <c:v>3600</c:v>
                </c:pt>
                <c:pt idx="1">
                  <c:v>4837</c:v>
                </c:pt>
                <c:pt idx="2">
                  <c:v>4579</c:v>
                </c:pt>
                <c:pt idx="3">
                  <c:v>4721</c:v>
                </c:pt>
                <c:pt idx="4">
                  <c:v>3062</c:v>
                </c:pt>
                <c:pt idx="5">
                  <c:v>3106</c:v>
                </c:pt>
                <c:pt idx="6">
                  <c:v>1524</c:v>
                </c:pt>
                <c:pt idx="7">
                  <c:v>1338</c:v>
                </c:pt>
                <c:pt idx="8">
                  <c:v>1844</c:v>
                </c:pt>
                <c:pt idx="9">
                  <c:v>1885</c:v>
                </c:pt>
                <c:pt idx="10">
                  <c:v>2451</c:v>
                </c:pt>
                <c:pt idx="11">
                  <c:v>1897</c:v>
                </c:pt>
              </c:numCache>
            </c:numRef>
          </c:val>
          <c:smooth val="0"/>
          <c:extLst>
            <c:ext xmlns:c16="http://schemas.microsoft.com/office/drawing/2014/chart" uri="{C3380CC4-5D6E-409C-BE32-E72D297353CC}">
              <c16:uniqueId val="{00000000-1B76-3146-BAD9-7664269E425A}"/>
            </c:ext>
          </c:extLst>
        </c:ser>
        <c:ser>
          <c:idx val="1"/>
          <c:order val="1"/>
          <c:tx>
            <c:strRef>
              <c:f>'Cash Flow'!$A$68</c:f>
              <c:strCache>
                <c:ptCount val="1"/>
                <c:pt idx="0">
                  <c:v>Distributions to National Indemnity/Berkshire</c:v>
                </c:pt>
              </c:strCache>
            </c:strRef>
          </c:tx>
          <c:spPr>
            <a:ln w="28575" cap="rnd">
              <a:solidFill>
                <a:schemeClr val="accent2"/>
              </a:solidFill>
              <a:round/>
            </a:ln>
            <a:effectLst/>
          </c:spPr>
          <c:marker>
            <c:symbol val="none"/>
          </c:marker>
          <c:cat>
            <c:strRef>
              <c:f>'Cash Flow'!$C$3:$N$3</c:f>
              <c:strCache>
                <c:ptCount val="12"/>
                <c:pt idx="0">
                  <c:v>2021</c:v>
                </c:pt>
                <c:pt idx="1">
                  <c:v>2020</c:v>
                </c:pt>
                <c:pt idx="2">
                  <c:v>2019</c:v>
                </c:pt>
                <c:pt idx="3">
                  <c:v>2018</c:v>
                </c:pt>
                <c:pt idx="4">
                  <c:v>2017</c:v>
                </c:pt>
                <c:pt idx="5">
                  <c:v>2016</c:v>
                </c:pt>
                <c:pt idx="6">
                  <c:v>2015</c:v>
                </c:pt>
                <c:pt idx="7">
                  <c:v>2014</c:v>
                </c:pt>
                <c:pt idx="8">
                  <c:v>2013</c:v>
                </c:pt>
                <c:pt idx="9">
                  <c:v>2012</c:v>
                </c:pt>
                <c:pt idx="10">
                  <c:v>2011</c:v>
                </c:pt>
                <c:pt idx="11">
                  <c:v>2/13/10 - 12/31/10</c:v>
                </c:pt>
              </c:strCache>
            </c:strRef>
          </c:cat>
          <c:val>
            <c:numRef>
              <c:f>'Cash Flow'!$C$68:$N$68</c:f>
              <c:numCache>
                <c:formatCode>_(* #,##0_);_(* \(#,##0\);_(* "-"??_);_(@_)</c:formatCode>
                <c:ptCount val="12"/>
                <c:pt idx="0">
                  <c:v>3800</c:v>
                </c:pt>
                <c:pt idx="1">
                  <c:v>4830</c:v>
                </c:pt>
                <c:pt idx="2">
                  <c:v>4425</c:v>
                </c:pt>
                <c:pt idx="3">
                  <c:v>5450</c:v>
                </c:pt>
                <c:pt idx="4">
                  <c:v>4575</c:v>
                </c:pt>
                <c:pt idx="5">
                  <c:v>2500</c:v>
                </c:pt>
                <c:pt idx="6">
                  <c:v>4000</c:v>
                </c:pt>
                <c:pt idx="7">
                  <c:v>3500</c:v>
                </c:pt>
                <c:pt idx="8">
                  <c:v>4000</c:v>
                </c:pt>
                <c:pt idx="9">
                  <c:v>3750</c:v>
                </c:pt>
                <c:pt idx="10">
                  <c:v>3500</c:v>
                </c:pt>
                <c:pt idx="11">
                  <c:v>1250</c:v>
                </c:pt>
              </c:numCache>
            </c:numRef>
          </c:val>
          <c:smooth val="0"/>
          <c:extLst>
            <c:ext xmlns:c16="http://schemas.microsoft.com/office/drawing/2014/chart" uri="{C3380CC4-5D6E-409C-BE32-E72D297353CC}">
              <c16:uniqueId val="{00000001-1B76-3146-BAD9-7664269E425A}"/>
            </c:ext>
          </c:extLst>
        </c:ser>
        <c:dLbls>
          <c:showLegendKey val="0"/>
          <c:showVal val="0"/>
          <c:showCatName val="0"/>
          <c:showSerName val="0"/>
          <c:showPercent val="0"/>
          <c:showBubbleSize val="0"/>
        </c:dLbls>
        <c:smooth val="0"/>
        <c:axId val="1803425567"/>
        <c:axId val="1803427215"/>
      </c:lineChart>
      <c:catAx>
        <c:axId val="1803425567"/>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1803427215"/>
        <c:crosses val="autoZero"/>
        <c:auto val="1"/>
        <c:lblAlgn val="ctr"/>
        <c:lblOffset val="100"/>
        <c:noMultiLvlLbl val="0"/>
      </c:catAx>
      <c:valAx>
        <c:axId val="1803427215"/>
        <c:scaling>
          <c:orientation val="minMax"/>
        </c:scaling>
        <c:delete val="0"/>
        <c:axPos val="r"/>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1803425567"/>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12700</xdr:colOff>
      <xdr:row>49</xdr:row>
      <xdr:rowOff>12700</xdr:rowOff>
    </xdr:to>
    <xdr:sp macro="" textlink="">
      <xdr:nvSpPr>
        <xdr:cNvPr id="2" name="TextBox 1">
          <a:extLst>
            <a:ext uri="{FF2B5EF4-FFF2-40B4-BE49-F238E27FC236}">
              <a16:creationId xmlns:a16="http://schemas.microsoft.com/office/drawing/2014/main" id="{147D4750-7A62-35C6-19EE-346B35936179}"/>
            </a:ext>
          </a:extLst>
        </xdr:cNvPr>
        <xdr:cNvSpPr txBox="1"/>
      </xdr:nvSpPr>
      <xdr:spPr>
        <a:xfrm>
          <a:off x="0" y="0"/>
          <a:ext cx="14046200" cy="996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3600" b="1" u="sng">
              <a:solidFill>
                <a:schemeClr val="dk1"/>
              </a:solidFill>
              <a:effectLst/>
              <a:latin typeface="+mn-lt"/>
              <a:ea typeface="+mn-ea"/>
              <a:cs typeface="+mn-cs"/>
            </a:rPr>
            <a:t>Burlington Northern Santa Fe</a:t>
          </a:r>
        </a:p>
        <a:p>
          <a:pPr algn="l"/>
          <a:endParaRPr lang="en-US" sz="1200" b="1" u="sng">
            <a:solidFill>
              <a:schemeClr val="dk1"/>
            </a:solidFill>
            <a:effectLst/>
            <a:latin typeface="+mn-lt"/>
            <a:ea typeface="+mn-ea"/>
            <a:cs typeface="+mn-cs"/>
          </a:endParaRPr>
        </a:p>
        <a:p>
          <a:r>
            <a:rPr lang="en-US" sz="1800" b="1" u="none">
              <a:solidFill>
                <a:schemeClr val="dk1"/>
              </a:solidFill>
              <a:effectLst/>
              <a:latin typeface="+mn-lt"/>
              <a:ea typeface="+mn-ea"/>
              <a:cs typeface="+mn-cs"/>
            </a:rPr>
            <a:t>August 2022</a:t>
          </a:r>
        </a:p>
        <a:p>
          <a:endParaRPr lang="en-US" sz="1200" b="0" u="none">
            <a:solidFill>
              <a:schemeClr val="dk1"/>
            </a:solidFill>
            <a:effectLst/>
            <a:latin typeface="+mn-lt"/>
            <a:ea typeface="+mn-ea"/>
            <a:cs typeface="+mn-cs"/>
          </a:endParaRPr>
        </a:p>
        <a:p>
          <a:r>
            <a:rPr lang="en-US" sz="1600" b="1" u="none">
              <a:solidFill>
                <a:schemeClr val="dk1"/>
              </a:solidFill>
              <a:effectLst/>
              <a:latin typeface="+mn-lt"/>
              <a:ea typeface="+mn-ea"/>
              <a:cs typeface="+mn-cs"/>
            </a:rPr>
            <a:t>TERMS OF USE</a:t>
          </a:r>
        </a:p>
        <a:p>
          <a:endParaRPr lang="en-US" sz="1400" b="1">
            <a:solidFill>
              <a:schemeClr val="dk1"/>
            </a:solidFill>
            <a:effectLst/>
            <a:latin typeface="+mn-lt"/>
            <a:ea typeface="+mn-ea"/>
            <a:cs typeface="+mn-cs"/>
          </a:endParaRPr>
        </a:p>
        <a:p>
          <a:r>
            <a:rPr lang="en-US" sz="1400" b="1">
              <a:solidFill>
                <a:schemeClr val="dk1"/>
              </a:solidFill>
              <a:effectLst/>
              <a:latin typeface="+mn-lt"/>
              <a:ea typeface="+mn-ea"/>
              <a:cs typeface="+mn-cs"/>
            </a:rPr>
            <a:t>© Copyright 2022 by The Rational Walk LLC. All rights reserved. </a:t>
          </a:r>
        </a:p>
        <a:p>
          <a:endParaRPr lang="en-US" sz="1400"/>
        </a:p>
        <a:p>
          <a:r>
            <a:rPr lang="en-US" sz="1400" b="1">
              <a:solidFill>
                <a:schemeClr val="dk1"/>
              </a:solidFill>
              <a:effectLst/>
              <a:latin typeface="+mn-lt"/>
              <a:ea typeface="+mn-ea"/>
              <a:cs typeface="+mn-cs"/>
            </a:rPr>
            <a:t>This data contained in this spreadsheet is part of a series of business profiles published by The Rational Walk, LLC. </a:t>
          </a:r>
        </a:p>
        <a:p>
          <a:endParaRPr lang="en-US" sz="1400"/>
        </a:p>
        <a:p>
          <a:r>
            <a:rPr lang="en-US" sz="1400" b="1">
              <a:solidFill>
                <a:schemeClr val="dk1"/>
              </a:solidFill>
              <a:effectLst/>
              <a:latin typeface="+mn-lt"/>
              <a:ea typeface="+mn-ea"/>
              <a:cs typeface="+mn-cs"/>
            </a:rPr>
            <a:t>The purpose of a business profile is to provide readers with information regarding a company’s business model and financial results. Business profiles do not provide intrinsic value estimates regarding whether the securities related to the business are attractive investments. Reports are meant to provide background information for educational purposes. </a:t>
          </a:r>
        </a:p>
        <a:p>
          <a:endParaRPr lang="en-US" sz="1400"/>
        </a:p>
        <a:p>
          <a:r>
            <a:rPr lang="en-US" sz="1400">
              <a:solidFill>
                <a:schemeClr val="dk1"/>
              </a:solidFill>
              <a:effectLst/>
              <a:latin typeface="+mn-lt"/>
              <a:ea typeface="+mn-ea"/>
              <a:cs typeface="+mn-cs"/>
            </a:rPr>
            <a:t>The Rational Walk LLC is not a registered investment advisor. Please consult with your own investment advisor before buying or selling any securities discussed in this report. This report is not investment advice nor is it a recommendation to buy or sell securities. Past performance of securities discussed in this report is not a good indication of future performance.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All content is strictly protected by United States copyright laws. Unlawful reproduction is prohibited. This publication may not be photocopied, electronically redistributed, or quoted without written permission, expect for brief quotations in compliance with the fair use doctrine when accompanied by an acknowledgement of the original source.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The information contained in this report is based on sources considered to be reliable, but no guarantees are made regarding accuracy. No warranties are given as to the accuracy or completeness of this analysis. All links to internet sites listed in this publication were valid at the time of publication but may change or become invalid in the future. No assurance can be given regarding the reliability of data contained on these websites. </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Note that data in this spreadsheet has been hand entered into Excel from SEC filings and other sources. I do this to gain</a:t>
          </a:r>
          <a:r>
            <a:rPr lang="en-US" sz="1400" baseline="0">
              <a:solidFill>
                <a:schemeClr val="dk1"/>
              </a:solidFill>
              <a:effectLst/>
              <a:latin typeface="+mn-lt"/>
              <a:ea typeface="+mn-ea"/>
              <a:cs typeface="+mn-cs"/>
            </a:rPr>
            <a:t> a better understanding of the company, but hand entering data comes with the risk of error. Although I endeavor to check the data multiple times to increase accuracy, no assurances can be provided that the spreadsheet is free from error.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Opinion and conclusions contained within this report are effective at the date of the report and future circumstances could cause the publisher of the report to arrive at different conclusions. No duty whatsoever exists to provide updates to readers of this report at a later date if future developments change the publisher’s opinions or conclusions. </a:t>
          </a:r>
        </a:p>
        <a:p>
          <a:endParaRPr lang="en-US" sz="1400"/>
        </a:p>
        <a:p>
          <a:r>
            <a:rPr lang="en-US" sz="1400">
              <a:solidFill>
                <a:schemeClr val="dk1"/>
              </a:solidFill>
              <a:effectLst/>
              <a:latin typeface="+mn-lt"/>
              <a:ea typeface="+mn-ea"/>
              <a:cs typeface="+mn-cs"/>
            </a:rPr>
            <a:t>At the date of this report, individuals associated with The Rational Walk LLC own shares of Berkshire Hathaway, the parent company of BNSF, and</a:t>
          </a:r>
          <a:r>
            <a:rPr lang="en-US" sz="1400" baseline="0">
              <a:solidFill>
                <a:schemeClr val="dk1"/>
              </a:solidFill>
              <a:effectLst/>
              <a:latin typeface="+mn-lt"/>
              <a:ea typeface="+mn-ea"/>
              <a:cs typeface="+mn-cs"/>
            </a:rPr>
            <a:t> m</a:t>
          </a:r>
          <a:r>
            <a:rPr lang="en-US" sz="1400">
              <a:solidFill>
                <a:schemeClr val="dk1"/>
              </a:solidFill>
              <a:effectLst/>
              <a:latin typeface="+mn-lt"/>
              <a:ea typeface="+mn-ea"/>
              <a:cs typeface="+mn-cs"/>
            </a:rPr>
            <a:t>ay buy or sell shares at any time, in any quantity, and for any reason without any disclosure to readers of this report. </a:t>
          </a:r>
          <a:endParaRPr lang="en-US" sz="1400"/>
        </a:p>
        <a:p>
          <a:endParaRPr lang="en-US" sz="1400" b="1">
            <a:solidFill>
              <a:schemeClr val="dk1"/>
            </a:solidFill>
            <a:effectLst/>
            <a:latin typeface="+mn-lt"/>
            <a:ea typeface="+mn-ea"/>
            <a:cs typeface="+mn-cs"/>
          </a:endParaRPr>
        </a:p>
        <a:p>
          <a:r>
            <a:rPr lang="en-US" sz="1400" b="1">
              <a:solidFill>
                <a:schemeClr val="dk1"/>
              </a:solidFill>
              <a:effectLst/>
              <a:latin typeface="+mn-lt"/>
              <a:ea typeface="+mn-ea"/>
              <a:cs typeface="+mn-cs"/>
            </a:rPr>
            <a:t>The Rational Walk </a:t>
          </a:r>
          <a:r>
            <a:rPr lang="en-US" sz="1400">
              <a:solidFill>
                <a:schemeClr val="dk1"/>
              </a:solidFill>
              <a:effectLst/>
              <a:latin typeface="+mn-lt"/>
              <a:ea typeface="+mn-ea"/>
              <a:cs typeface="+mn-cs"/>
            </a:rPr>
            <a:t>was founded in 2009. Over a thousand articles have been published over the past thirteen years primarily on topics related to investing and personal finance. In addition, over one hundred books have been reviewed over the years. The Rational Walk’s extensive coverage of Berkshire Hathaway has been mentioned in several news articles. The Rational Walk website and full archive may be accessed at rationalwalk.com. </a:t>
          </a:r>
          <a:endParaRPr lang="en-US" sz="1400"/>
        </a:p>
        <a:p>
          <a:endParaRPr lang="en-US" sz="1400"/>
        </a:p>
        <a:p>
          <a:r>
            <a:rPr lang="en-US" sz="1400" b="1">
              <a:solidFill>
                <a:schemeClr val="dk1"/>
              </a:solidFill>
              <a:effectLst/>
              <a:latin typeface="+mn-lt"/>
              <a:ea typeface="+mn-ea"/>
              <a:cs typeface="+mn-cs"/>
            </a:rPr>
            <a:t>Rational Reflections </a:t>
          </a:r>
          <a:r>
            <a:rPr lang="en-US" sz="1400">
              <a:solidFill>
                <a:schemeClr val="dk1"/>
              </a:solidFill>
              <a:effectLst/>
              <a:latin typeface="+mn-lt"/>
              <a:ea typeface="+mn-ea"/>
              <a:cs typeface="+mn-cs"/>
            </a:rPr>
            <a:t>is a newsletter published by The Rational Walk LLC. The Weekly Digest contains original content and curated links to articles, podcasts, videos, and other content with a high signal-to-noise ratio. Weekly Digest is free. In addition, Rational Reflections publishes profiles of businesses which are distributed to paying subscribers. While there is no set publication schedule for business profiles, subscribers should expect to receive at least twelve profiles per year. </a:t>
          </a:r>
        </a:p>
        <a:p>
          <a:endParaRPr lang="en-US" sz="1400"/>
        </a:p>
        <a:p>
          <a:r>
            <a:rPr lang="en-US" sz="1400" b="1">
              <a:solidFill>
                <a:schemeClr val="dk1"/>
              </a:solidFill>
              <a:effectLst/>
              <a:latin typeface="+mn-lt"/>
              <a:ea typeface="+mn-ea"/>
              <a:cs typeface="+mn-cs"/>
            </a:rPr>
            <a:t>The subscription price for Rational Reflections is $10 per month or $120 per year. </a:t>
          </a:r>
          <a:r>
            <a:rPr lang="en-US" sz="1400">
              <a:solidFill>
                <a:schemeClr val="dk1"/>
              </a:solidFill>
              <a:effectLst/>
              <a:latin typeface="+mn-lt"/>
              <a:ea typeface="+mn-ea"/>
              <a:cs typeface="+mn-cs"/>
            </a:rPr>
            <a:t>Subscriptions are available for purchase at rationalreflections.substack.com/subscribe. Subscriptions are meant to be accessed by a single individual. Please do not redistribute this report or other subscriber-only materials to non-subscribers.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Please direct any inquiries regarding this publication to administrator@rationalwalk.com. </a:t>
          </a:r>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819150</xdr:colOff>
      <xdr:row>29</xdr:row>
      <xdr:rowOff>12700</xdr:rowOff>
    </xdr:from>
    <xdr:to>
      <xdr:col>28</xdr:col>
      <xdr:colOff>0</xdr:colOff>
      <xdr:row>53</xdr:row>
      <xdr:rowOff>25400</xdr:rowOff>
    </xdr:to>
    <xdr:graphicFrame macro="">
      <xdr:nvGraphicFramePr>
        <xdr:cNvPr id="3" name="Chart 2">
          <a:extLst>
            <a:ext uri="{FF2B5EF4-FFF2-40B4-BE49-F238E27FC236}">
              <a16:creationId xmlns:a16="http://schemas.microsoft.com/office/drawing/2014/main" id="{342CD4DC-55B0-8CC9-5FAF-93B71E5954B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819150</xdr:colOff>
      <xdr:row>7</xdr:row>
      <xdr:rowOff>25400</xdr:rowOff>
    </xdr:from>
    <xdr:to>
      <xdr:col>28</xdr:col>
      <xdr:colOff>0</xdr:colOff>
      <xdr:row>28</xdr:row>
      <xdr:rowOff>228600</xdr:rowOff>
    </xdr:to>
    <xdr:graphicFrame macro="">
      <xdr:nvGraphicFramePr>
        <xdr:cNvPr id="6" name="Chart 5">
          <a:extLst>
            <a:ext uri="{FF2B5EF4-FFF2-40B4-BE49-F238E27FC236}">
              <a16:creationId xmlns:a16="http://schemas.microsoft.com/office/drawing/2014/main" id="{ECF42126-3473-93BD-BD2B-597FEF0C0D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12700</xdr:colOff>
      <xdr:row>71</xdr:row>
      <xdr:rowOff>0</xdr:rowOff>
    </xdr:from>
    <xdr:to>
      <xdr:col>14</xdr:col>
      <xdr:colOff>50800</xdr:colOff>
      <xdr:row>91</xdr:row>
      <xdr:rowOff>38100</xdr:rowOff>
    </xdr:to>
    <xdr:graphicFrame macro="">
      <xdr:nvGraphicFramePr>
        <xdr:cNvPr id="2" name="Chart 1">
          <a:extLst>
            <a:ext uri="{FF2B5EF4-FFF2-40B4-BE49-F238E27FC236}">
              <a16:creationId xmlns:a16="http://schemas.microsoft.com/office/drawing/2014/main" id="{0251F8A3-EC12-CEDB-93F6-F1D42368E9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E34DC-6BE7-6742-9314-760102DA2159}">
  <dimension ref="A1"/>
  <sheetViews>
    <sheetView tabSelected="1" workbookViewId="0">
      <selection activeCell="I29" sqref="I29"/>
    </sheetView>
  </sheetViews>
  <sheetFormatPr baseColWidth="10" defaultRowHeight="16"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CD354-A3FB-C746-8BEB-FF70AE196F38}">
  <sheetPr codeName="Sheet1"/>
  <dimension ref="A1:P66"/>
  <sheetViews>
    <sheetView workbookViewId="0">
      <pane ySplit="3" topLeftCell="A4" activePane="bottomLeft" state="frozen"/>
      <selection pane="bottomLeft"/>
    </sheetView>
  </sheetViews>
  <sheetFormatPr baseColWidth="10" defaultRowHeight="19" x14ac:dyDescent="0.25"/>
  <cols>
    <col min="1" max="1" width="56.83203125" style="1" bestFit="1" customWidth="1"/>
    <col min="2" max="2" width="9" style="1" bestFit="1" customWidth="1"/>
    <col min="3" max="14" width="10.1640625" style="1" bestFit="1" customWidth="1"/>
    <col min="15" max="15" width="9" style="1" bestFit="1" customWidth="1"/>
    <col min="16" max="16" width="14.1640625" style="1" bestFit="1" customWidth="1"/>
    <col min="17" max="16384" width="10.83203125" style="1"/>
  </cols>
  <sheetData>
    <row r="1" spans="1:16" ht="24" x14ac:dyDescent="0.3">
      <c r="A1" s="19" t="s">
        <v>64</v>
      </c>
    </row>
    <row r="2" spans="1:16" x14ac:dyDescent="0.25">
      <c r="A2" s="20" t="s">
        <v>127</v>
      </c>
    </row>
    <row r="3" spans="1:16" ht="40" x14ac:dyDescent="0.25">
      <c r="A3" s="21" t="s">
        <v>24</v>
      </c>
      <c r="B3" s="36">
        <v>44742</v>
      </c>
      <c r="C3" s="36">
        <v>44561</v>
      </c>
      <c r="D3" s="36">
        <v>44196</v>
      </c>
      <c r="E3" s="36">
        <v>43830</v>
      </c>
      <c r="F3" s="36">
        <v>43465</v>
      </c>
      <c r="G3" s="36">
        <v>43100</v>
      </c>
      <c r="H3" s="36">
        <v>42735</v>
      </c>
      <c r="I3" s="36">
        <v>42369</v>
      </c>
      <c r="J3" s="36">
        <v>42004</v>
      </c>
      <c r="K3" s="36">
        <v>41639</v>
      </c>
      <c r="L3" s="36">
        <v>41274</v>
      </c>
      <c r="M3" s="36">
        <v>40908</v>
      </c>
      <c r="N3" s="36">
        <v>40543</v>
      </c>
      <c r="O3" s="36">
        <v>40268</v>
      </c>
      <c r="P3" s="39" t="s">
        <v>65</v>
      </c>
    </row>
    <row r="4" spans="1:16" x14ac:dyDescent="0.25">
      <c r="A4" s="3" t="s">
        <v>66</v>
      </c>
      <c r="B4" s="8"/>
      <c r="C4" s="8"/>
      <c r="D4" s="8"/>
      <c r="E4" s="8"/>
      <c r="F4" s="8"/>
      <c r="G4" s="8"/>
      <c r="H4" s="8"/>
      <c r="I4" s="8"/>
      <c r="J4" s="8"/>
      <c r="K4" s="8"/>
      <c r="L4" s="8"/>
      <c r="M4" s="8"/>
      <c r="N4" s="37"/>
      <c r="O4" s="8"/>
      <c r="P4" s="8"/>
    </row>
    <row r="5" spans="1:16" x14ac:dyDescent="0.25">
      <c r="A5" s="1" t="s">
        <v>67</v>
      </c>
      <c r="B5" s="8"/>
      <c r="C5" s="8"/>
      <c r="D5" s="8"/>
      <c r="E5" s="8"/>
      <c r="F5" s="8"/>
      <c r="G5" s="8"/>
      <c r="H5" s="8"/>
      <c r="I5" s="8"/>
      <c r="J5" s="8"/>
      <c r="K5" s="8"/>
      <c r="L5" s="8"/>
      <c r="M5" s="8"/>
      <c r="N5" s="37"/>
      <c r="O5" s="8"/>
      <c r="P5" s="8"/>
    </row>
    <row r="6" spans="1:16" x14ac:dyDescent="0.25">
      <c r="A6" s="1" t="s">
        <v>68</v>
      </c>
      <c r="B6" s="8">
        <v>1984</v>
      </c>
      <c r="C6" s="8">
        <v>1758</v>
      </c>
      <c r="D6" s="8">
        <v>1986</v>
      </c>
      <c r="E6" s="8">
        <v>1984</v>
      </c>
      <c r="F6" s="8">
        <v>1985</v>
      </c>
      <c r="G6" s="8">
        <v>1975</v>
      </c>
      <c r="H6" s="8">
        <v>3218</v>
      </c>
      <c r="I6" s="8">
        <v>2329</v>
      </c>
      <c r="J6" s="8">
        <v>2384</v>
      </c>
      <c r="K6" s="8">
        <v>2225</v>
      </c>
      <c r="L6" s="8">
        <v>1794</v>
      </c>
      <c r="M6" s="8">
        <v>1960</v>
      </c>
      <c r="N6" s="37">
        <v>2087</v>
      </c>
      <c r="O6" s="8">
        <v>1185</v>
      </c>
      <c r="P6" s="8">
        <v>1269</v>
      </c>
    </row>
    <row r="7" spans="1:16" x14ac:dyDescent="0.25">
      <c r="A7" s="1" t="s">
        <v>32</v>
      </c>
      <c r="B7" s="8">
        <v>1555</v>
      </c>
      <c r="C7" s="8">
        <v>1316</v>
      </c>
      <c r="D7" s="8">
        <v>1243</v>
      </c>
      <c r="E7" s="8">
        <v>1401</v>
      </c>
      <c r="F7" s="8">
        <v>1499</v>
      </c>
      <c r="G7" s="8">
        <v>1448</v>
      </c>
      <c r="H7" s="8">
        <v>1272</v>
      </c>
      <c r="I7" s="8">
        <v>1198</v>
      </c>
      <c r="J7" s="8">
        <v>1386</v>
      </c>
      <c r="K7" s="8">
        <v>1298</v>
      </c>
      <c r="L7" s="8">
        <v>1168</v>
      </c>
      <c r="M7" s="8">
        <v>1150</v>
      </c>
      <c r="N7" s="37">
        <v>928</v>
      </c>
      <c r="O7" s="8">
        <v>925</v>
      </c>
      <c r="P7" s="8">
        <v>787</v>
      </c>
    </row>
    <row r="8" spans="1:16" x14ac:dyDescent="0.25">
      <c r="A8" s="1" t="s">
        <v>33</v>
      </c>
      <c r="B8" s="8">
        <v>1062</v>
      </c>
      <c r="C8" s="8">
        <v>864</v>
      </c>
      <c r="D8" s="8">
        <v>803</v>
      </c>
      <c r="E8" s="8">
        <v>789</v>
      </c>
      <c r="F8" s="8">
        <v>793</v>
      </c>
      <c r="G8" s="8">
        <v>803</v>
      </c>
      <c r="H8" s="8">
        <v>825</v>
      </c>
      <c r="I8" s="8">
        <v>829</v>
      </c>
      <c r="J8" s="8">
        <v>795</v>
      </c>
      <c r="K8" s="8">
        <v>835</v>
      </c>
      <c r="L8" s="8">
        <v>800</v>
      </c>
      <c r="M8" s="8">
        <v>739</v>
      </c>
      <c r="N8" s="37">
        <v>652</v>
      </c>
      <c r="O8" s="8">
        <v>634</v>
      </c>
      <c r="P8" s="8">
        <v>633</v>
      </c>
    </row>
    <row r="9" spans="1:16" x14ac:dyDescent="0.25">
      <c r="A9" s="1" t="s">
        <v>69</v>
      </c>
      <c r="B9" s="8">
        <v>0</v>
      </c>
      <c r="C9" s="8">
        <v>0</v>
      </c>
      <c r="D9" s="8">
        <v>0</v>
      </c>
      <c r="E9" s="8">
        <v>0</v>
      </c>
      <c r="F9" s="8">
        <v>0</v>
      </c>
      <c r="G9" s="8">
        <v>0</v>
      </c>
      <c r="H9" s="8">
        <v>0</v>
      </c>
      <c r="I9" s="8">
        <v>245</v>
      </c>
      <c r="J9" s="8">
        <v>355</v>
      </c>
      <c r="K9" s="8">
        <v>358</v>
      </c>
      <c r="L9" s="8">
        <v>341</v>
      </c>
      <c r="M9" s="8">
        <v>295</v>
      </c>
      <c r="N9" s="37">
        <v>317</v>
      </c>
      <c r="O9" s="8">
        <v>236</v>
      </c>
      <c r="P9" s="8">
        <v>290</v>
      </c>
    </row>
    <row r="10" spans="1:16" x14ac:dyDescent="0.25">
      <c r="A10" s="1" t="s">
        <v>53</v>
      </c>
      <c r="B10" s="8">
        <v>203</v>
      </c>
      <c r="C10" s="8">
        <v>114</v>
      </c>
      <c r="D10" s="8">
        <v>91</v>
      </c>
      <c r="E10" s="8">
        <v>113</v>
      </c>
      <c r="F10" s="8">
        <v>257</v>
      </c>
      <c r="G10" s="8">
        <v>408</v>
      </c>
      <c r="H10" s="8">
        <v>235</v>
      </c>
      <c r="I10" s="8">
        <v>337</v>
      </c>
      <c r="J10" s="8">
        <v>232</v>
      </c>
      <c r="K10" s="8">
        <v>87</v>
      </c>
      <c r="L10" s="8">
        <v>77</v>
      </c>
      <c r="M10" s="8">
        <v>121</v>
      </c>
      <c r="N10" s="37">
        <v>193</v>
      </c>
      <c r="O10" s="8">
        <v>153</v>
      </c>
      <c r="P10" s="8">
        <v>277</v>
      </c>
    </row>
    <row r="11" spans="1:16" x14ac:dyDescent="0.25">
      <c r="A11" s="1" t="s">
        <v>70</v>
      </c>
      <c r="B11" s="40">
        <f>SUM(B6:B10)</f>
        <v>4804</v>
      </c>
      <c r="C11" s="40">
        <f t="shared" ref="C11:P11" si="0">SUM(C6:C10)</f>
        <v>4052</v>
      </c>
      <c r="D11" s="40">
        <f t="shared" si="0"/>
        <v>4123</v>
      </c>
      <c r="E11" s="40">
        <f t="shared" si="0"/>
        <v>4287</v>
      </c>
      <c r="F11" s="40">
        <f t="shared" si="0"/>
        <v>4534</v>
      </c>
      <c r="G11" s="40">
        <f t="shared" si="0"/>
        <v>4634</v>
      </c>
      <c r="H11" s="40">
        <f t="shared" si="0"/>
        <v>5550</v>
      </c>
      <c r="I11" s="40">
        <f t="shared" si="0"/>
        <v>4938</v>
      </c>
      <c r="J11" s="40">
        <f t="shared" si="0"/>
        <v>5152</v>
      </c>
      <c r="K11" s="40">
        <f t="shared" si="0"/>
        <v>4803</v>
      </c>
      <c r="L11" s="40">
        <f t="shared" si="0"/>
        <v>4180</v>
      </c>
      <c r="M11" s="40">
        <f t="shared" si="0"/>
        <v>4265</v>
      </c>
      <c r="N11" s="40">
        <f t="shared" si="0"/>
        <v>4177</v>
      </c>
      <c r="O11" s="40">
        <f t="shared" si="0"/>
        <v>3133</v>
      </c>
      <c r="P11" s="40">
        <f t="shared" si="0"/>
        <v>3256</v>
      </c>
    </row>
    <row r="12" spans="1:16" x14ac:dyDescent="0.25">
      <c r="A12" s="1" t="s">
        <v>71</v>
      </c>
      <c r="B12" s="8">
        <v>65976</v>
      </c>
      <c r="C12" s="8">
        <v>65714</v>
      </c>
      <c r="D12" s="8">
        <v>65088</v>
      </c>
      <c r="E12" s="8">
        <v>64533</v>
      </c>
      <c r="F12" s="8">
        <v>63185</v>
      </c>
      <c r="G12" s="8">
        <v>62313</v>
      </c>
      <c r="H12" s="8">
        <v>61250</v>
      </c>
      <c r="I12" s="8">
        <v>59510</v>
      </c>
      <c r="J12" s="8">
        <v>55806</v>
      </c>
      <c r="K12" s="8">
        <v>52363</v>
      </c>
      <c r="L12" s="8">
        <v>50070</v>
      </c>
      <c r="M12" s="8">
        <v>48047</v>
      </c>
      <c r="N12" s="37">
        <v>45486</v>
      </c>
      <c r="O12" s="8">
        <v>44237</v>
      </c>
      <c r="P12" s="8">
        <v>32294</v>
      </c>
    </row>
    <row r="13" spans="1:16" x14ac:dyDescent="0.25">
      <c r="A13" s="1" t="s">
        <v>72</v>
      </c>
      <c r="B13" s="8">
        <v>14852</v>
      </c>
      <c r="C13" s="8">
        <v>14852</v>
      </c>
      <c r="D13" s="8">
        <v>14851</v>
      </c>
      <c r="E13" s="8">
        <v>14851</v>
      </c>
      <c r="F13" s="8">
        <v>14851</v>
      </c>
      <c r="G13" s="8">
        <v>14845</v>
      </c>
      <c r="H13" s="8">
        <v>14845</v>
      </c>
      <c r="I13" s="8">
        <v>14845</v>
      </c>
      <c r="J13" s="8">
        <v>14819</v>
      </c>
      <c r="K13" s="8">
        <v>14819</v>
      </c>
      <c r="L13" s="8">
        <v>14836</v>
      </c>
      <c r="M13" s="8">
        <v>14803</v>
      </c>
      <c r="N13" s="37">
        <v>14803</v>
      </c>
      <c r="O13" s="8">
        <v>14803</v>
      </c>
      <c r="P13" s="8">
        <v>0</v>
      </c>
    </row>
    <row r="14" spans="1:16" x14ac:dyDescent="0.25">
      <c r="A14" s="1" t="s">
        <v>73</v>
      </c>
      <c r="B14" s="8">
        <v>0</v>
      </c>
      <c r="C14" s="8">
        <v>0</v>
      </c>
      <c r="D14" s="8">
        <v>0</v>
      </c>
      <c r="E14" s="8">
        <v>0</v>
      </c>
      <c r="F14" s="8">
        <v>373</v>
      </c>
      <c r="G14" s="8">
        <v>394</v>
      </c>
      <c r="H14" s="8">
        <v>430</v>
      </c>
      <c r="I14" s="8">
        <v>468</v>
      </c>
      <c r="J14" s="8">
        <v>512</v>
      </c>
      <c r="K14" s="8">
        <v>821</v>
      </c>
      <c r="L14" s="8">
        <v>1114</v>
      </c>
      <c r="M14" s="8">
        <v>1420</v>
      </c>
      <c r="N14" s="37">
        <v>1732</v>
      </c>
      <c r="O14" s="8">
        <v>1974</v>
      </c>
      <c r="P14" s="8">
        <v>0</v>
      </c>
    </row>
    <row r="15" spans="1:16" x14ac:dyDescent="0.25">
      <c r="A15" s="1" t="s">
        <v>96</v>
      </c>
      <c r="B15" s="8">
        <v>1413</v>
      </c>
      <c r="C15" s="8">
        <v>1592</v>
      </c>
      <c r="D15" s="8">
        <v>1928</v>
      </c>
      <c r="E15" s="8">
        <v>2285</v>
      </c>
      <c r="F15" s="8">
        <v>0</v>
      </c>
      <c r="G15" s="8">
        <v>0</v>
      </c>
      <c r="H15" s="8">
        <v>0</v>
      </c>
      <c r="I15" s="8">
        <v>0</v>
      </c>
      <c r="J15" s="8">
        <v>0</v>
      </c>
      <c r="K15" s="8">
        <v>0</v>
      </c>
      <c r="L15" s="8">
        <v>0</v>
      </c>
      <c r="M15" s="8">
        <v>0</v>
      </c>
      <c r="N15" s="37">
        <v>0</v>
      </c>
      <c r="O15" s="8">
        <v>0</v>
      </c>
      <c r="P15" s="8">
        <v>0</v>
      </c>
    </row>
    <row r="16" spans="1:16" x14ac:dyDescent="0.25">
      <c r="A16" s="1" t="s">
        <v>74</v>
      </c>
      <c r="B16" s="8">
        <v>5323</v>
      </c>
      <c r="C16" s="8">
        <v>5227</v>
      </c>
      <c r="D16" s="8">
        <v>2670</v>
      </c>
      <c r="E16" s="8">
        <v>2618</v>
      </c>
      <c r="F16" s="8">
        <v>2150</v>
      </c>
      <c r="G16" s="8">
        <v>2337</v>
      </c>
      <c r="H16" s="8">
        <v>2047</v>
      </c>
      <c r="I16" s="8">
        <v>1942</v>
      </c>
      <c r="J16" s="8">
        <v>1914</v>
      </c>
      <c r="K16" s="8">
        <v>2224</v>
      </c>
      <c r="L16" s="8">
        <v>1816</v>
      </c>
      <c r="M16" s="8">
        <v>1845</v>
      </c>
      <c r="N16" s="37">
        <v>2449</v>
      </c>
      <c r="O16" s="8">
        <v>2155</v>
      </c>
      <c r="P16" s="8">
        <v>3125</v>
      </c>
    </row>
    <row r="17" spans="1:16" ht="20" thickBot="1" x14ac:dyDescent="0.3">
      <c r="A17" s="3" t="s">
        <v>75</v>
      </c>
      <c r="B17" s="10">
        <f>SUM(B11:B16)</f>
        <v>92368</v>
      </c>
      <c r="C17" s="10">
        <f t="shared" ref="C17:P17" si="1">SUM(C11:C16)</f>
        <v>91437</v>
      </c>
      <c r="D17" s="10">
        <f t="shared" si="1"/>
        <v>88660</v>
      </c>
      <c r="E17" s="10">
        <f t="shared" si="1"/>
        <v>88574</v>
      </c>
      <c r="F17" s="10">
        <f t="shared" si="1"/>
        <v>85093</v>
      </c>
      <c r="G17" s="10">
        <f t="shared" si="1"/>
        <v>84523</v>
      </c>
      <c r="H17" s="10">
        <f t="shared" si="1"/>
        <v>84122</v>
      </c>
      <c r="I17" s="10">
        <f t="shared" si="1"/>
        <v>81703</v>
      </c>
      <c r="J17" s="10">
        <f t="shared" si="1"/>
        <v>78203</v>
      </c>
      <c r="K17" s="10">
        <f t="shared" si="1"/>
        <v>75030</v>
      </c>
      <c r="L17" s="10">
        <f t="shared" si="1"/>
        <v>72016</v>
      </c>
      <c r="M17" s="10">
        <f t="shared" si="1"/>
        <v>70380</v>
      </c>
      <c r="N17" s="10">
        <f t="shared" si="1"/>
        <v>68647</v>
      </c>
      <c r="O17" s="10">
        <f t="shared" si="1"/>
        <v>66302</v>
      </c>
      <c r="P17" s="10">
        <f t="shared" si="1"/>
        <v>38675</v>
      </c>
    </row>
    <row r="18" spans="1:16" ht="20" thickTop="1" x14ac:dyDescent="0.25">
      <c r="A18" s="3" t="s">
        <v>76</v>
      </c>
      <c r="B18" s="8"/>
      <c r="C18" s="8"/>
      <c r="D18" s="8"/>
      <c r="E18" s="8"/>
      <c r="F18" s="8"/>
      <c r="G18" s="8"/>
      <c r="H18" s="8"/>
      <c r="I18" s="8"/>
      <c r="J18" s="8"/>
      <c r="K18" s="8"/>
      <c r="L18" s="8"/>
      <c r="M18" s="8"/>
      <c r="N18" s="37"/>
      <c r="O18" s="8"/>
      <c r="P18" s="8"/>
    </row>
    <row r="19" spans="1:16" x14ac:dyDescent="0.25">
      <c r="A19" s="1" t="s">
        <v>77</v>
      </c>
      <c r="B19" s="8"/>
      <c r="C19" s="8"/>
      <c r="D19" s="8"/>
      <c r="E19" s="8"/>
      <c r="F19" s="8"/>
      <c r="G19" s="8"/>
      <c r="H19" s="8"/>
      <c r="I19" s="8"/>
      <c r="J19" s="8"/>
      <c r="K19" s="8"/>
      <c r="L19" s="8"/>
      <c r="M19" s="8"/>
      <c r="N19" s="37"/>
      <c r="O19" s="8"/>
      <c r="P19" s="8"/>
    </row>
    <row r="20" spans="1:16" x14ac:dyDescent="0.25">
      <c r="A20" s="1" t="s">
        <v>34</v>
      </c>
      <c r="B20" s="8">
        <v>4098</v>
      </c>
      <c r="C20" s="8">
        <v>3896</v>
      </c>
      <c r="D20" s="8">
        <v>3434</v>
      </c>
      <c r="E20" s="8">
        <v>3634</v>
      </c>
      <c r="F20" s="8">
        <v>3261</v>
      </c>
      <c r="G20" s="8">
        <v>3169</v>
      </c>
      <c r="H20" s="8">
        <v>3438</v>
      </c>
      <c r="I20" s="8">
        <v>3244</v>
      </c>
      <c r="J20" s="8">
        <v>3435</v>
      </c>
      <c r="K20" s="8">
        <v>3206</v>
      </c>
      <c r="L20" s="8">
        <v>3122</v>
      </c>
      <c r="M20" s="8">
        <v>3143</v>
      </c>
      <c r="N20" s="37">
        <v>2768</v>
      </c>
      <c r="O20" s="8">
        <v>2629</v>
      </c>
      <c r="P20" s="8">
        <v>2695</v>
      </c>
    </row>
    <row r="21" spans="1:16" x14ac:dyDescent="0.25">
      <c r="A21" s="1" t="s">
        <v>78</v>
      </c>
      <c r="B21" s="8">
        <v>833</v>
      </c>
      <c r="C21" s="8">
        <v>932</v>
      </c>
      <c r="D21" s="8">
        <v>917</v>
      </c>
      <c r="E21" s="8">
        <v>571</v>
      </c>
      <c r="F21" s="8">
        <v>830</v>
      </c>
      <c r="G21" s="8">
        <v>740</v>
      </c>
      <c r="H21" s="8">
        <v>735</v>
      </c>
      <c r="I21" s="8">
        <v>389</v>
      </c>
      <c r="J21" s="8">
        <v>366</v>
      </c>
      <c r="K21" s="8">
        <v>645</v>
      </c>
      <c r="L21" s="8">
        <v>453</v>
      </c>
      <c r="M21" s="8">
        <v>526</v>
      </c>
      <c r="N21" s="37">
        <v>699</v>
      </c>
      <c r="O21" s="8">
        <v>634</v>
      </c>
      <c r="P21" s="8">
        <v>644</v>
      </c>
    </row>
    <row r="22" spans="1:16" x14ac:dyDescent="0.25">
      <c r="A22" s="1" t="s">
        <v>79</v>
      </c>
      <c r="B22" s="40">
        <f>SUM(B20:B21)</f>
        <v>4931</v>
      </c>
      <c r="C22" s="40">
        <f t="shared" ref="C22:P22" si="2">SUM(C20:C21)</f>
        <v>4828</v>
      </c>
      <c r="D22" s="40">
        <f t="shared" si="2"/>
        <v>4351</v>
      </c>
      <c r="E22" s="40">
        <f t="shared" si="2"/>
        <v>4205</v>
      </c>
      <c r="F22" s="40">
        <f t="shared" si="2"/>
        <v>4091</v>
      </c>
      <c r="G22" s="40">
        <f t="shared" si="2"/>
        <v>3909</v>
      </c>
      <c r="H22" s="40">
        <f t="shared" si="2"/>
        <v>4173</v>
      </c>
      <c r="I22" s="40">
        <f t="shared" si="2"/>
        <v>3633</v>
      </c>
      <c r="J22" s="40">
        <f t="shared" si="2"/>
        <v>3801</v>
      </c>
      <c r="K22" s="40">
        <f t="shared" si="2"/>
        <v>3851</v>
      </c>
      <c r="L22" s="40">
        <f t="shared" si="2"/>
        <v>3575</v>
      </c>
      <c r="M22" s="40">
        <f t="shared" si="2"/>
        <v>3669</v>
      </c>
      <c r="N22" s="40">
        <f t="shared" si="2"/>
        <v>3467</v>
      </c>
      <c r="O22" s="40">
        <f t="shared" si="2"/>
        <v>3263</v>
      </c>
      <c r="P22" s="40">
        <f t="shared" si="2"/>
        <v>3339</v>
      </c>
    </row>
    <row r="23" spans="1:16" x14ac:dyDescent="0.25">
      <c r="A23" s="1" t="s">
        <v>80</v>
      </c>
      <c r="B23" s="8">
        <v>15094</v>
      </c>
      <c r="C23" s="8">
        <v>15156</v>
      </c>
      <c r="D23" s="8">
        <v>14626</v>
      </c>
      <c r="E23" s="8">
        <v>14353</v>
      </c>
      <c r="F23" s="8">
        <v>13795</v>
      </c>
      <c r="G23" s="8">
        <v>13452</v>
      </c>
      <c r="H23" s="8">
        <v>19866</v>
      </c>
      <c r="I23" s="8">
        <v>19072</v>
      </c>
      <c r="J23" s="8">
        <v>18001</v>
      </c>
      <c r="K23" s="8">
        <v>17224</v>
      </c>
      <c r="L23" s="8">
        <v>16319</v>
      </c>
      <c r="M23" s="8">
        <v>15637</v>
      </c>
      <c r="N23" s="37">
        <v>14307</v>
      </c>
      <c r="O23" s="8">
        <v>13433</v>
      </c>
      <c r="P23" s="8">
        <v>9322</v>
      </c>
    </row>
    <row r="24" spans="1:16" x14ac:dyDescent="0.25">
      <c r="A24" s="1" t="s">
        <v>81</v>
      </c>
      <c r="B24" s="8">
        <v>22543</v>
      </c>
      <c r="C24" s="8">
        <v>22287</v>
      </c>
      <c r="D24" s="8">
        <v>22303</v>
      </c>
      <c r="E24" s="8">
        <v>22640</v>
      </c>
      <c r="F24" s="8">
        <v>22396</v>
      </c>
      <c r="G24" s="8">
        <v>21759</v>
      </c>
      <c r="H24" s="8">
        <v>21309</v>
      </c>
      <c r="I24" s="8">
        <v>21348</v>
      </c>
      <c r="J24" s="8">
        <v>18914</v>
      </c>
      <c r="K24" s="8">
        <v>16361</v>
      </c>
      <c r="L24" s="8">
        <v>14080</v>
      </c>
      <c r="M24" s="8">
        <v>12139</v>
      </c>
      <c r="N24" s="37">
        <v>11281</v>
      </c>
      <c r="O24" s="8">
        <v>10439</v>
      </c>
      <c r="P24" s="8">
        <v>9691</v>
      </c>
    </row>
    <row r="25" spans="1:16" x14ac:dyDescent="0.25">
      <c r="A25" s="1" t="s">
        <v>97</v>
      </c>
      <c r="B25" s="8">
        <v>762</v>
      </c>
      <c r="C25" s="8">
        <v>1015</v>
      </c>
      <c r="D25" s="8">
        <v>1286</v>
      </c>
      <c r="E25" s="8">
        <v>1632</v>
      </c>
      <c r="F25" s="8">
        <v>0</v>
      </c>
      <c r="G25" s="8">
        <v>0</v>
      </c>
      <c r="H25" s="8">
        <v>0</v>
      </c>
      <c r="I25" s="8">
        <v>0</v>
      </c>
      <c r="J25" s="8">
        <v>0</v>
      </c>
      <c r="K25" s="8">
        <v>0</v>
      </c>
      <c r="L25" s="8">
        <v>0</v>
      </c>
      <c r="M25" s="8">
        <v>0</v>
      </c>
      <c r="N25" s="37">
        <v>0</v>
      </c>
      <c r="O25" s="8">
        <v>0</v>
      </c>
      <c r="P25" s="8">
        <v>0</v>
      </c>
    </row>
    <row r="26" spans="1:16" x14ac:dyDescent="0.25">
      <c r="A26" s="1" t="s">
        <v>82</v>
      </c>
      <c r="B26" s="8">
        <v>0</v>
      </c>
      <c r="C26" s="8">
        <v>0</v>
      </c>
      <c r="D26" s="8">
        <v>0</v>
      </c>
      <c r="E26" s="8">
        <v>0</v>
      </c>
      <c r="F26" s="8">
        <v>381</v>
      </c>
      <c r="G26" s="8">
        <v>471</v>
      </c>
      <c r="H26" s="8">
        <v>567</v>
      </c>
      <c r="I26" s="8">
        <v>667</v>
      </c>
      <c r="J26" s="8">
        <v>782</v>
      </c>
      <c r="K26" s="8">
        <v>961</v>
      </c>
      <c r="L26" s="8">
        <v>1214</v>
      </c>
      <c r="M26" s="8">
        <v>1496</v>
      </c>
      <c r="N26" s="37">
        <v>1790</v>
      </c>
      <c r="O26" s="8">
        <v>2016</v>
      </c>
      <c r="P26" s="8">
        <v>0</v>
      </c>
    </row>
    <row r="27" spans="1:16" x14ac:dyDescent="0.25">
      <c r="A27" s="1" t="s">
        <v>83</v>
      </c>
      <c r="B27" s="8">
        <v>413</v>
      </c>
      <c r="C27" s="8">
        <v>427</v>
      </c>
      <c r="D27" s="8">
        <v>428</v>
      </c>
      <c r="E27" s="8">
        <v>442</v>
      </c>
      <c r="F27" s="8">
        <v>486</v>
      </c>
      <c r="G27" s="8">
        <v>499</v>
      </c>
      <c r="H27" s="8">
        <v>584</v>
      </c>
      <c r="I27" s="8">
        <v>609</v>
      </c>
      <c r="J27" s="8">
        <v>639</v>
      </c>
      <c r="K27" s="8">
        <v>677</v>
      </c>
      <c r="L27" s="8">
        <v>750</v>
      </c>
      <c r="M27" s="8">
        <v>905</v>
      </c>
      <c r="N27" s="37">
        <v>938</v>
      </c>
      <c r="O27" s="8">
        <v>898</v>
      </c>
      <c r="P27" s="8">
        <v>899</v>
      </c>
    </row>
    <row r="28" spans="1:16" x14ac:dyDescent="0.25">
      <c r="A28" s="1" t="s">
        <v>84</v>
      </c>
      <c r="B28" s="8">
        <v>282</v>
      </c>
      <c r="C28" s="8">
        <v>291</v>
      </c>
      <c r="D28" s="8">
        <v>314</v>
      </c>
      <c r="E28" s="8">
        <v>285</v>
      </c>
      <c r="F28" s="8">
        <v>267</v>
      </c>
      <c r="G28" s="8">
        <v>310</v>
      </c>
      <c r="H28" s="8">
        <v>321</v>
      </c>
      <c r="I28" s="8">
        <v>353</v>
      </c>
      <c r="J28" s="8">
        <v>385</v>
      </c>
      <c r="K28" s="8">
        <v>362</v>
      </c>
      <c r="L28" s="8">
        <v>786</v>
      </c>
      <c r="M28" s="8">
        <v>769</v>
      </c>
      <c r="N28" s="37">
        <v>490</v>
      </c>
      <c r="O28" s="8">
        <v>869</v>
      </c>
      <c r="P28" s="8">
        <v>783</v>
      </c>
    </row>
    <row r="29" spans="1:16" x14ac:dyDescent="0.25">
      <c r="A29" s="1" t="s">
        <v>85</v>
      </c>
      <c r="B29" s="8">
        <v>951</v>
      </c>
      <c r="C29" s="8">
        <v>984</v>
      </c>
      <c r="D29" s="8">
        <v>1348</v>
      </c>
      <c r="E29" s="8">
        <v>1297</v>
      </c>
      <c r="F29" s="8">
        <v>1028</v>
      </c>
      <c r="G29" s="8">
        <v>1114</v>
      </c>
      <c r="H29" s="8">
        <v>1130</v>
      </c>
      <c r="I29" s="8">
        <v>989</v>
      </c>
      <c r="J29" s="8">
        <v>947</v>
      </c>
      <c r="K29" s="8">
        <v>982</v>
      </c>
      <c r="L29" s="8">
        <v>963</v>
      </c>
      <c r="M29" s="8">
        <v>1016</v>
      </c>
      <c r="N29" s="37">
        <v>867</v>
      </c>
      <c r="O29" s="8">
        <v>570</v>
      </c>
      <c r="P29" s="8">
        <v>1843</v>
      </c>
    </row>
    <row r="30" spans="1:16" x14ac:dyDescent="0.25">
      <c r="A30" s="1" t="s">
        <v>86</v>
      </c>
      <c r="B30" s="40">
        <f>SUM(B22:B29)</f>
        <v>44976</v>
      </c>
      <c r="C30" s="40">
        <f t="shared" ref="C30:P30" si="3">SUM(C22:C29)</f>
        <v>44988</v>
      </c>
      <c r="D30" s="40">
        <f t="shared" si="3"/>
        <v>44656</v>
      </c>
      <c r="E30" s="40">
        <f t="shared" si="3"/>
        <v>44854</v>
      </c>
      <c r="F30" s="40">
        <f t="shared" si="3"/>
        <v>42444</v>
      </c>
      <c r="G30" s="40">
        <f t="shared" si="3"/>
        <v>41514</v>
      </c>
      <c r="H30" s="40">
        <f t="shared" si="3"/>
        <v>47950</v>
      </c>
      <c r="I30" s="40">
        <f t="shared" si="3"/>
        <v>46671</v>
      </c>
      <c r="J30" s="40">
        <f t="shared" si="3"/>
        <v>43469</v>
      </c>
      <c r="K30" s="40">
        <f t="shared" si="3"/>
        <v>40418</v>
      </c>
      <c r="L30" s="40">
        <f t="shared" si="3"/>
        <v>37687</v>
      </c>
      <c r="M30" s="40">
        <f t="shared" si="3"/>
        <v>35631</v>
      </c>
      <c r="N30" s="40">
        <f t="shared" si="3"/>
        <v>33140</v>
      </c>
      <c r="O30" s="40">
        <f t="shared" si="3"/>
        <v>31488</v>
      </c>
      <c r="P30" s="40">
        <f t="shared" si="3"/>
        <v>25877</v>
      </c>
    </row>
    <row r="31" spans="1:16" x14ac:dyDescent="0.25">
      <c r="A31" s="1" t="s">
        <v>87</v>
      </c>
      <c r="B31" s="8"/>
      <c r="C31" s="8"/>
      <c r="D31" s="8"/>
      <c r="E31" s="8"/>
      <c r="F31" s="8"/>
      <c r="G31" s="8"/>
      <c r="H31" s="8"/>
      <c r="I31" s="8"/>
      <c r="J31" s="8"/>
      <c r="K31" s="8"/>
      <c r="L31" s="8"/>
      <c r="M31" s="8"/>
      <c r="N31" s="37"/>
      <c r="O31" s="8"/>
      <c r="P31" s="8"/>
    </row>
    <row r="32" spans="1:16" x14ac:dyDescent="0.25">
      <c r="A32" s="1" t="s">
        <v>88</v>
      </c>
      <c r="B32" s="8">
        <v>47031</v>
      </c>
      <c r="C32" s="8">
        <v>46096</v>
      </c>
      <c r="D32" s="8">
        <v>43906</v>
      </c>
      <c r="E32" s="8">
        <v>43575</v>
      </c>
      <c r="F32" s="8">
        <v>42519</v>
      </c>
      <c r="G32" s="8">
        <v>42778</v>
      </c>
      <c r="H32" s="8">
        <v>36053</v>
      </c>
      <c r="I32" s="8">
        <v>34984</v>
      </c>
      <c r="J32" s="8">
        <v>34736</v>
      </c>
      <c r="K32" s="8">
        <v>34367</v>
      </c>
      <c r="L32" s="8">
        <v>34574</v>
      </c>
      <c r="M32" s="8">
        <v>34952</v>
      </c>
      <c r="N32" s="37">
        <v>34495</v>
      </c>
      <c r="O32" s="8">
        <v>34495</v>
      </c>
      <c r="P32" s="8">
        <v>7776</v>
      </c>
    </row>
    <row r="33" spans="1:16" x14ac:dyDescent="0.25">
      <c r="A33" s="1" t="s">
        <v>89</v>
      </c>
      <c r="B33" s="8">
        <v>0</v>
      </c>
      <c r="C33" s="8">
        <v>0</v>
      </c>
      <c r="D33" s="8">
        <v>0</v>
      </c>
      <c r="E33" s="8">
        <v>0</v>
      </c>
      <c r="F33" s="8">
        <v>0</v>
      </c>
      <c r="G33" s="8">
        <v>0</v>
      </c>
      <c r="H33" s="8">
        <v>0</v>
      </c>
      <c r="I33" s="8">
        <v>0</v>
      </c>
      <c r="J33" s="8">
        <v>0</v>
      </c>
      <c r="K33" s="8">
        <v>0</v>
      </c>
      <c r="L33" s="8">
        <v>0</v>
      </c>
      <c r="M33" s="8">
        <v>0</v>
      </c>
      <c r="N33" s="37">
        <v>985</v>
      </c>
      <c r="O33" s="8">
        <v>282</v>
      </c>
      <c r="P33" s="8">
        <v>13941</v>
      </c>
    </row>
    <row r="34" spans="1:16" x14ac:dyDescent="0.25">
      <c r="A34" s="1" t="s">
        <v>90</v>
      </c>
      <c r="B34" s="8">
        <v>361</v>
      </c>
      <c r="C34" s="8">
        <v>353</v>
      </c>
      <c r="D34" s="8">
        <v>98</v>
      </c>
      <c r="E34" s="8">
        <v>145</v>
      </c>
      <c r="F34" s="8">
        <v>130</v>
      </c>
      <c r="G34" s="8">
        <v>231</v>
      </c>
      <c r="H34" s="8">
        <v>119</v>
      </c>
      <c r="I34" s="8">
        <v>48</v>
      </c>
      <c r="J34" s="8">
        <v>-2</v>
      </c>
      <c r="K34" s="8">
        <v>245</v>
      </c>
      <c r="L34" s="8">
        <v>-245</v>
      </c>
      <c r="M34" s="8">
        <v>-203</v>
      </c>
      <c r="N34" s="37">
        <v>27</v>
      </c>
      <c r="O34" s="8">
        <v>37</v>
      </c>
      <c r="P34" s="8">
        <v>-496</v>
      </c>
    </row>
    <row r="35" spans="1:16" x14ac:dyDescent="0.25">
      <c r="A35" s="1" t="s">
        <v>91</v>
      </c>
      <c r="B35" s="8"/>
      <c r="C35" s="8"/>
      <c r="D35" s="8"/>
      <c r="E35" s="8"/>
      <c r="F35" s="8"/>
      <c r="G35" s="8"/>
      <c r="H35" s="8"/>
      <c r="I35" s="8"/>
      <c r="J35" s="8"/>
      <c r="K35" s="8"/>
      <c r="L35" s="8"/>
      <c r="M35" s="8"/>
      <c r="N35" s="37"/>
      <c r="O35" s="8"/>
      <c r="P35" s="8"/>
    </row>
    <row r="36" spans="1:16" x14ac:dyDescent="0.25">
      <c r="A36" s="1" t="s">
        <v>92</v>
      </c>
      <c r="B36" s="8">
        <v>0</v>
      </c>
      <c r="C36" s="8">
        <v>0</v>
      </c>
      <c r="D36" s="8">
        <v>0</v>
      </c>
      <c r="E36" s="8">
        <v>0</v>
      </c>
      <c r="F36" s="8">
        <v>0</v>
      </c>
      <c r="G36" s="8">
        <v>0</v>
      </c>
      <c r="H36" s="8">
        <v>0</v>
      </c>
      <c r="I36" s="8">
        <v>0</v>
      </c>
      <c r="J36" s="8">
        <v>0</v>
      </c>
      <c r="K36" s="8">
        <v>0</v>
      </c>
      <c r="L36" s="8">
        <v>0</v>
      </c>
      <c r="M36" s="8">
        <v>0</v>
      </c>
      <c r="N36" s="37">
        <v>0</v>
      </c>
      <c r="O36" s="8">
        <v>0</v>
      </c>
      <c r="P36" s="8">
        <v>5</v>
      </c>
    </row>
    <row r="37" spans="1:16" x14ac:dyDescent="0.25">
      <c r="A37" s="1" t="s">
        <v>93</v>
      </c>
      <c r="B37" s="8">
        <v>0</v>
      </c>
      <c r="C37" s="8">
        <v>0</v>
      </c>
      <c r="D37" s="8">
        <v>0</v>
      </c>
      <c r="E37" s="8">
        <v>0</v>
      </c>
      <c r="F37" s="8">
        <v>0</v>
      </c>
      <c r="G37" s="8">
        <v>0</v>
      </c>
      <c r="H37" s="8">
        <v>0</v>
      </c>
      <c r="I37" s="8">
        <v>0</v>
      </c>
      <c r="J37" s="8">
        <v>0</v>
      </c>
      <c r="K37" s="8">
        <v>0</v>
      </c>
      <c r="L37" s="8">
        <v>0</v>
      </c>
      <c r="M37" s="8">
        <v>0</v>
      </c>
      <c r="N37" s="37">
        <v>0</v>
      </c>
      <c r="O37" s="8">
        <v>0</v>
      </c>
      <c r="P37" s="8">
        <v>-8428</v>
      </c>
    </row>
    <row r="38" spans="1:16" x14ac:dyDescent="0.25">
      <c r="A38" s="1" t="s">
        <v>94</v>
      </c>
      <c r="B38" s="40">
        <f>SUM(B32:B37)</f>
        <v>47392</v>
      </c>
      <c r="C38" s="40">
        <f t="shared" ref="C38:P38" si="4">SUM(C32:C37)</f>
        <v>46449</v>
      </c>
      <c r="D38" s="40">
        <f t="shared" si="4"/>
        <v>44004</v>
      </c>
      <c r="E38" s="40">
        <f t="shared" si="4"/>
        <v>43720</v>
      </c>
      <c r="F38" s="40">
        <f t="shared" si="4"/>
        <v>42649</v>
      </c>
      <c r="G38" s="40">
        <f t="shared" si="4"/>
        <v>43009</v>
      </c>
      <c r="H38" s="40">
        <f t="shared" si="4"/>
        <v>36172</v>
      </c>
      <c r="I38" s="40">
        <f t="shared" si="4"/>
        <v>35032</v>
      </c>
      <c r="J38" s="40">
        <f t="shared" si="4"/>
        <v>34734</v>
      </c>
      <c r="K38" s="40">
        <f t="shared" si="4"/>
        <v>34612</v>
      </c>
      <c r="L38" s="40">
        <f t="shared" si="4"/>
        <v>34329</v>
      </c>
      <c r="M38" s="40">
        <f t="shared" si="4"/>
        <v>34749</v>
      </c>
      <c r="N38" s="40">
        <f t="shared" si="4"/>
        <v>35507</v>
      </c>
      <c r="O38" s="40">
        <f t="shared" si="4"/>
        <v>34814</v>
      </c>
      <c r="P38" s="40">
        <f t="shared" si="4"/>
        <v>12798</v>
      </c>
    </row>
    <row r="39" spans="1:16" ht="20" thickBot="1" x14ac:dyDescent="0.3">
      <c r="A39" s="3" t="s">
        <v>95</v>
      </c>
      <c r="B39" s="10">
        <f>B38+B30</f>
        <v>92368</v>
      </c>
      <c r="C39" s="10">
        <f t="shared" ref="C39:P39" si="5">C38+C30</f>
        <v>91437</v>
      </c>
      <c r="D39" s="10">
        <f t="shared" si="5"/>
        <v>88660</v>
      </c>
      <c r="E39" s="10">
        <f t="shared" si="5"/>
        <v>88574</v>
      </c>
      <c r="F39" s="10">
        <f t="shared" si="5"/>
        <v>85093</v>
      </c>
      <c r="G39" s="10">
        <f t="shared" si="5"/>
        <v>84523</v>
      </c>
      <c r="H39" s="10">
        <f>H38+H30</f>
        <v>84122</v>
      </c>
      <c r="I39" s="10">
        <f t="shared" si="5"/>
        <v>81703</v>
      </c>
      <c r="J39" s="10">
        <f t="shared" si="5"/>
        <v>78203</v>
      </c>
      <c r="K39" s="10">
        <f t="shared" si="5"/>
        <v>75030</v>
      </c>
      <c r="L39" s="10">
        <f t="shared" si="5"/>
        <v>72016</v>
      </c>
      <c r="M39" s="10">
        <f t="shared" si="5"/>
        <v>70380</v>
      </c>
      <c r="N39" s="10">
        <f t="shared" si="5"/>
        <v>68647</v>
      </c>
      <c r="O39" s="10">
        <f t="shared" si="5"/>
        <v>66302</v>
      </c>
      <c r="P39" s="10">
        <f t="shared" si="5"/>
        <v>38675</v>
      </c>
    </row>
    <row r="40" spans="1:16" ht="20" thickTop="1" x14ac:dyDescent="0.25">
      <c r="B40" s="8">
        <f t="shared" ref="B40:O40" si="6">B39-B17</f>
        <v>0</v>
      </c>
      <c r="C40" s="8">
        <f t="shared" si="6"/>
        <v>0</v>
      </c>
      <c r="D40" s="8">
        <f t="shared" si="6"/>
        <v>0</v>
      </c>
      <c r="E40" s="8">
        <f t="shared" si="6"/>
        <v>0</v>
      </c>
      <c r="F40" s="8">
        <f t="shared" si="6"/>
        <v>0</v>
      </c>
      <c r="G40" s="8">
        <f t="shared" si="6"/>
        <v>0</v>
      </c>
      <c r="H40" s="8">
        <f t="shared" si="6"/>
        <v>0</v>
      </c>
      <c r="I40" s="8">
        <f t="shared" si="6"/>
        <v>0</v>
      </c>
      <c r="J40" s="8">
        <f t="shared" si="6"/>
        <v>0</v>
      </c>
      <c r="K40" s="8">
        <f t="shared" si="6"/>
        <v>0</v>
      </c>
      <c r="L40" s="8">
        <f t="shared" si="6"/>
        <v>0</v>
      </c>
      <c r="M40" s="8">
        <f t="shared" si="6"/>
        <v>0</v>
      </c>
      <c r="N40" s="8">
        <f t="shared" si="6"/>
        <v>0</v>
      </c>
      <c r="O40" s="8">
        <f t="shared" si="6"/>
        <v>0</v>
      </c>
      <c r="P40" s="8">
        <f>P39-P17</f>
        <v>0</v>
      </c>
    </row>
    <row r="41" spans="1:16" x14ac:dyDescent="0.25">
      <c r="B41" s="8"/>
      <c r="C41" s="8"/>
      <c r="D41" s="8"/>
      <c r="E41" s="8"/>
      <c r="F41" s="8"/>
      <c r="G41" s="8"/>
      <c r="H41" s="8"/>
      <c r="I41" s="8"/>
      <c r="J41" s="8"/>
      <c r="K41" s="8"/>
      <c r="L41" s="8"/>
      <c r="M41" s="8"/>
      <c r="N41" s="37"/>
      <c r="O41" s="8"/>
      <c r="P41" s="8"/>
    </row>
    <row r="42" spans="1:16" x14ac:dyDescent="0.25">
      <c r="A42" s="1" t="s">
        <v>98</v>
      </c>
      <c r="B42" s="8">
        <f>B21+B24</f>
        <v>23376</v>
      </c>
      <c r="C42" s="8">
        <f t="shared" ref="C42:P42" si="7">C21+C24</f>
        <v>23219</v>
      </c>
      <c r="D42" s="8">
        <f t="shared" si="7"/>
        <v>23220</v>
      </c>
      <c r="E42" s="8">
        <f t="shared" si="7"/>
        <v>23211</v>
      </c>
      <c r="F42" s="8">
        <f t="shared" si="7"/>
        <v>23226</v>
      </c>
      <c r="G42" s="8">
        <f t="shared" si="7"/>
        <v>22499</v>
      </c>
      <c r="H42" s="8">
        <f t="shared" si="7"/>
        <v>22044</v>
      </c>
      <c r="I42" s="8">
        <f t="shared" si="7"/>
        <v>21737</v>
      </c>
      <c r="J42" s="8">
        <f t="shared" si="7"/>
        <v>19280</v>
      </c>
      <c r="K42" s="8">
        <f t="shared" si="7"/>
        <v>17006</v>
      </c>
      <c r="L42" s="8">
        <f t="shared" si="7"/>
        <v>14533</v>
      </c>
      <c r="M42" s="8">
        <f t="shared" si="7"/>
        <v>12665</v>
      </c>
      <c r="N42" s="8">
        <f t="shared" si="7"/>
        <v>11980</v>
      </c>
      <c r="O42" s="8">
        <f t="shared" si="7"/>
        <v>11073</v>
      </c>
      <c r="P42" s="8">
        <f t="shared" si="7"/>
        <v>10335</v>
      </c>
    </row>
    <row r="43" spans="1:16" x14ac:dyDescent="0.25">
      <c r="A43" s="1" t="s">
        <v>99</v>
      </c>
      <c r="B43" s="8">
        <f>B38</f>
        <v>47392</v>
      </c>
      <c r="C43" s="8">
        <f t="shared" ref="C43:P43" si="8">C38</f>
        <v>46449</v>
      </c>
      <c r="D43" s="8">
        <f t="shared" si="8"/>
        <v>44004</v>
      </c>
      <c r="E43" s="8">
        <f t="shared" si="8"/>
        <v>43720</v>
      </c>
      <c r="F43" s="8">
        <f t="shared" si="8"/>
        <v>42649</v>
      </c>
      <c r="G43" s="8">
        <f t="shared" si="8"/>
        <v>43009</v>
      </c>
      <c r="H43" s="8">
        <f t="shared" si="8"/>
        <v>36172</v>
      </c>
      <c r="I43" s="8">
        <f t="shared" si="8"/>
        <v>35032</v>
      </c>
      <c r="J43" s="8">
        <f t="shared" si="8"/>
        <v>34734</v>
      </c>
      <c r="K43" s="8">
        <f t="shared" si="8"/>
        <v>34612</v>
      </c>
      <c r="L43" s="8">
        <f t="shared" si="8"/>
        <v>34329</v>
      </c>
      <c r="M43" s="8">
        <f t="shared" si="8"/>
        <v>34749</v>
      </c>
      <c r="N43" s="8">
        <f t="shared" si="8"/>
        <v>35507</v>
      </c>
      <c r="O43" s="8">
        <f t="shared" si="8"/>
        <v>34814</v>
      </c>
      <c r="P43" s="8">
        <f t="shared" si="8"/>
        <v>12798</v>
      </c>
    </row>
    <row r="44" spans="1:16" x14ac:dyDescent="0.25">
      <c r="B44" s="8"/>
      <c r="C44" s="8"/>
      <c r="D44" s="8"/>
      <c r="E44" s="8"/>
      <c r="F44" s="8"/>
      <c r="G44" s="8"/>
      <c r="H44" s="8"/>
      <c r="I44" s="8"/>
      <c r="J44" s="8"/>
      <c r="K44" s="8"/>
      <c r="L44" s="8"/>
      <c r="M44" s="8"/>
      <c r="N44" s="8"/>
      <c r="O44" s="8"/>
      <c r="P44" s="8"/>
    </row>
    <row r="45" spans="1:16" x14ac:dyDescent="0.25">
      <c r="A45" s="20" t="s">
        <v>100</v>
      </c>
      <c r="B45" s="33">
        <f>B42/SUM(B42:B43)</f>
        <v>0.33031878815283744</v>
      </c>
      <c r="C45" s="33">
        <f t="shared" ref="C45:P45" si="9">C42/SUM(C42:C43)</f>
        <v>0.33328070276166966</v>
      </c>
      <c r="D45" s="33">
        <f t="shared" si="9"/>
        <v>0.34541235273116744</v>
      </c>
      <c r="E45" s="33">
        <f t="shared" si="9"/>
        <v>0.34678997773826775</v>
      </c>
      <c r="F45" s="33">
        <f t="shared" si="9"/>
        <v>0.35257685009487666</v>
      </c>
      <c r="G45" s="33">
        <f t="shared" si="9"/>
        <v>0.34345423459730107</v>
      </c>
      <c r="H45" s="33">
        <f t="shared" si="9"/>
        <v>0.37865878796207231</v>
      </c>
      <c r="I45" s="33">
        <f t="shared" si="9"/>
        <v>0.38290264052563899</v>
      </c>
      <c r="J45" s="33">
        <f t="shared" si="9"/>
        <v>0.35694449587144073</v>
      </c>
      <c r="K45" s="33">
        <f t="shared" si="9"/>
        <v>0.32945871595179976</v>
      </c>
      <c r="L45" s="33">
        <f t="shared" si="9"/>
        <v>0.2974294953133314</v>
      </c>
      <c r="M45" s="33">
        <f t="shared" si="9"/>
        <v>0.26711519804277217</v>
      </c>
      <c r="N45" s="33">
        <f t="shared" si="9"/>
        <v>0.25227957125107925</v>
      </c>
      <c r="O45" s="33">
        <f t="shared" si="9"/>
        <v>0.24131017499509666</v>
      </c>
      <c r="P45" s="33">
        <f t="shared" si="9"/>
        <v>0.44676436259888469</v>
      </c>
    </row>
    <row r="46" spans="1:16" x14ac:dyDescent="0.25">
      <c r="A46" s="20" t="s">
        <v>101</v>
      </c>
      <c r="B46" s="41">
        <f>B42/B43</f>
        <v>0.49324780553679948</v>
      </c>
      <c r="C46" s="41">
        <f t="shared" ref="C46:P46" si="10">C42/C43</f>
        <v>0.49988159056169129</v>
      </c>
      <c r="D46" s="41">
        <f t="shared" si="10"/>
        <v>0.52767930188164713</v>
      </c>
      <c r="E46" s="41">
        <f t="shared" si="10"/>
        <v>0.53090118938700825</v>
      </c>
      <c r="F46" s="41">
        <f t="shared" si="10"/>
        <v>0.54458486717156318</v>
      </c>
      <c r="G46" s="41">
        <f t="shared" si="10"/>
        <v>0.52312306726499103</v>
      </c>
      <c r="H46" s="41">
        <f t="shared" si="10"/>
        <v>0.60942165210660182</v>
      </c>
      <c r="I46" s="41">
        <f t="shared" si="10"/>
        <v>0.62048983786252565</v>
      </c>
      <c r="J46" s="41">
        <f t="shared" si="10"/>
        <v>0.55507571831634706</v>
      </c>
      <c r="K46" s="41">
        <f t="shared" si="10"/>
        <v>0.49133248584306022</v>
      </c>
      <c r="L46" s="41">
        <f t="shared" si="10"/>
        <v>0.42334469399050367</v>
      </c>
      <c r="M46" s="41">
        <f t="shared" si="10"/>
        <v>0.36447092002647558</v>
      </c>
      <c r="N46" s="41">
        <f t="shared" si="10"/>
        <v>0.33739825949812713</v>
      </c>
      <c r="O46" s="41">
        <f t="shared" si="10"/>
        <v>0.31806169931636696</v>
      </c>
      <c r="P46" s="41">
        <f t="shared" si="10"/>
        <v>0.80754805438349742</v>
      </c>
    </row>
    <row r="47" spans="1:16" x14ac:dyDescent="0.25">
      <c r="B47" s="8"/>
      <c r="C47" s="8"/>
      <c r="D47" s="8"/>
      <c r="E47" s="8"/>
      <c r="F47" s="8"/>
      <c r="G47" s="8"/>
      <c r="H47" s="8"/>
      <c r="I47" s="8"/>
      <c r="J47" s="8"/>
      <c r="K47" s="8"/>
      <c r="L47" s="8"/>
      <c r="M47" s="8"/>
      <c r="N47" s="37"/>
      <c r="O47" s="8"/>
      <c r="P47" s="8"/>
    </row>
    <row r="48" spans="1:16" x14ac:dyDescent="0.25">
      <c r="A48" s="3" t="s">
        <v>162</v>
      </c>
      <c r="B48" s="8"/>
      <c r="C48" s="8"/>
      <c r="D48" s="8"/>
      <c r="E48" s="8"/>
      <c r="F48" s="8"/>
      <c r="G48" s="8"/>
      <c r="H48" s="8"/>
      <c r="I48" s="8"/>
      <c r="J48" s="8"/>
      <c r="K48" s="8"/>
      <c r="L48" s="8"/>
      <c r="M48" s="8"/>
      <c r="N48" s="37"/>
      <c r="O48" s="8"/>
      <c r="P48" s="8"/>
    </row>
    <row r="49" spans="1:16" x14ac:dyDescent="0.25">
      <c r="A49" s="3" t="s">
        <v>169</v>
      </c>
      <c r="B49" s="8"/>
      <c r="C49" s="8"/>
      <c r="D49" s="8"/>
      <c r="E49" s="8"/>
      <c r="F49" s="8"/>
      <c r="G49" s="8"/>
      <c r="H49" s="8"/>
      <c r="I49" s="8"/>
      <c r="J49" s="8"/>
      <c r="K49" s="8"/>
      <c r="L49" s="8"/>
      <c r="M49" s="8"/>
      <c r="N49" s="37"/>
      <c r="O49" s="8"/>
      <c r="P49" s="8"/>
    </row>
    <row r="50" spans="1:16" x14ac:dyDescent="0.25">
      <c r="A50" s="3" t="s">
        <v>66</v>
      </c>
      <c r="B50" s="8"/>
      <c r="C50" s="8"/>
      <c r="D50" s="8"/>
      <c r="E50" s="8"/>
      <c r="F50" s="8"/>
      <c r="G50" s="8"/>
      <c r="H50" s="8"/>
      <c r="I50" s="8"/>
      <c r="J50" s="8"/>
      <c r="K50" s="8"/>
      <c r="L50" s="8"/>
      <c r="M50" s="8"/>
      <c r="N50" s="37"/>
      <c r="O50" s="8"/>
      <c r="P50" s="8"/>
    </row>
    <row r="51" spans="1:16" x14ac:dyDescent="0.25">
      <c r="A51" s="1" t="s">
        <v>170</v>
      </c>
      <c r="B51" s="8">
        <f>B11</f>
        <v>4804</v>
      </c>
      <c r="C51" s="8">
        <f t="shared" ref="C51:P51" si="11">C11</f>
        <v>4052</v>
      </c>
      <c r="D51" s="8">
        <f t="shared" si="11"/>
        <v>4123</v>
      </c>
      <c r="E51" s="8">
        <f t="shared" si="11"/>
        <v>4287</v>
      </c>
      <c r="F51" s="8">
        <f t="shared" si="11"/>
        <v>4534</v>
      </c>
      <c r="G51" s="8">
        <f t="shared" si="11"/>
        <v>4634</v>
      </c>
      <c r="H51" s="8">
        <f t="shared" si="11"/>
        <v>5550</v>
      </c>
      <c r="I51" s="8">
        <f t="shared" si="11"/>
        <v>4938</v>
      </c>
      <c r="J51" s="8">
        <f t="shared" si="11"/>
        <v>5152</v>
      </c>
      <c r="K51" s="8">
        <f t="shared" si="11"/>
        <v>4803</v>
      </c>
      <c r="L51" s="8">
        <f t="shared" si="11"/>
        <v>4180</v>
      </c>
      <c r="M51" s="8">
        <f t="shared" si="11"/>
        <v>4265</v>
      </c>
      <c r="N51" s="8">
        <f t="shared" si="11"/>
        <v>4177</v>
      </c>
      <c r="O51" s="8">
        <f t="shared" si="11"/>
        <v>3133</v>
      </c>
      <c r="P51" s="8">
        <f t="shared" si="11"/>
        <v>3256</v>
      </c>
    </row>
    <row r="52" spans="1:16" x14ac:dyDescent="0.25">
      <c r="A52" s="1" t="s">
        <v>71</v>
      </c>
      <c r="B52" s="8">
        <f>B12</f>
        <v>65976</v>
      </c>
      <c r="C52" s="8">
        <f t="shared" ref="C52:P52" si="12">C12</f>
        <v>65714</v>
      </c>
      <c r="D52" s="8">
        <f t="shared" si="12"/>
        <v>65088</v>
      </c>
      <c r="E52" s="8">
        <f t="shared" si="12"/>
        <v>64533</v>
      </c>
      <c r="F52" s="8">
        <f t="shared" si="12"/>
        <v>63185</v>
      </c>
      <c r="G52" s="8">
        <f t="shared" si="12"/>
        <v>62313</v>
      </c>
      <c r="H52" s="8">
        <f t="shared" si="12"/>
        <v>61250</v>
      </c>
      <c r="I52" s="8">
        <f t="shared" si="12"/>
        <v>59510</v>
      </c>
      <c r="J52" s="8">
        <f t="shared" si="12"/>
        <v>55806</v>
      </c>
      <c r="K52" s="8">
        <f t="shared" si="12"/>
        <v>52363</v>
      </c>
      <c r="L52" s="8">
        <f t="shared" si="12"/>
        <v>50070</v>
      </c>
      <c r="M52" s="8">
        <f t="shared" si="12"/>
        <v>48047</v>
      </c>
      <c r="N52" s="8">
        <f t="shared" si="12"/>
        <v>45486</v>
      </c>
      <c r="O52" s="8">
        <f t="shared" si="12"/>
        <v>44237</v>
      </c>
      <c r="P52" s="8">
        <f t="shared" si="12"/>
        <v>32294</v>
      </c>
    </row>
    <row r="53" spans="1:16" x14ac:dyDescent="0.25">
      <c r="A53" s="1" t="s">
        <v>171</v>
      </c>
      <c r="B53" s="8">
        <f>SUM(B13:B14)</f>
        <v>14852</v>
      </c>
      <c r="C53" s="8">
        <f t="shared" ref="C53:P53" si="13">SUM(C13:C14)</f>
        <v>14852</v>
      </c>
      <c r="D53" s="8">
        <f t="shared" si="13"/>
        <v>14851</v>
      </c>
      <c r="E53" s="8">
        <f t="shared" si="13"/>
        <v>14851</v>
      </c>
      <c r="F53" s="8">
        <f t="shared" si="13"/>
        <v>15224</v>
      </c>
      <c r="G53" s="8">
        <f t="shared" si="13"/>
        <v>15239</v>
      </c>
      <c r="H53" s="8">
        <f t="shared" si="13"/>
        <v>15275</v>
      </c>
      <c r="I53" s="8">
        <f t="shared" si="13"/>
        <v>15313</v>
      </c>
      <c r="J53" s="8">
        <f t="shared" si="13"/>
        <v>15331</v>
      </c>
      <c r="K53" s="8">
        <f t="shared" si="13"/>
        <v>15640</v>
      </c>
      <c r="L53" s="8">
        <f t="shared" si="13"/>
        <v>15950</v>
      </c>
      <c r="M53" s="8">
        <f t="shared" si="13"/>
        <v>16223</v>
      </c>
      <c r="N53" s="8">
        <f t="shared" si="13"/>
        <v>16535</v>
      </c>
      <c r="O53" s="8">
        <f t="shared" si="13"/>
        <v>16777</v>
      </c>
      <c r="P53" s="8">
        <f t="shared" si="13"/>
        <v>0</v>
      </c>
    </row>
    <row r="54" spans="1:16" x14ac:dyDescent="0.25">
      <c r="A54" s="1" t="s">
        <v>74</v>
      </c>
      <c r="B54" s="8">
        <f>SUM(B15:B16)</f>
        <v>6736</v>
      </c>
      <c r="C54" s="8">
        <f t="shared" ref="C54:P54" si="14">SUM(C15:C16)</f>
        <v>6819</v>
      </c>
      <c r="D54" s="8">
        <f t="shared" si="14"/>
        <v>4598</v>
      </c>
      <c r="E54" s="8">
        <f t="shared" si="14"/>
        <v>4903</v>
      </c>
      <c r="F54" s="8">
        <f t="shared" si="14"/>
        <v>2150</v>
      </c>
      <c r="G54" s="8">
        <f t="shared" si="14"/>
        <v>2337</v>
      </c>
      <c r="H54" s="8">
        <f t="shared" si="14"/>
        <v>2047</v>
      </c>
      <c r="I54" s="8">
        <f t="shared" si="14"/>
        <v>1942</v>
      </c>
      <c r="J54" s="8">
        <f t="shared" si="14"/>
        <v>1914</v>
      </c>
      <c r="K54" s="8">
        <f t="shared" si="14"/>
        <v>2224</v>
      </c>
      <c r="L54" s="8">
        <f t="shared" si="14"/>
        <v>1816</v>
      </c>
      <c r="M54" s="8">
        <f t="shared" si="14"/>
        <v>1845</v>
      </c>
      <c r="N54" s="8">
        <f t="shared" si="14"/>
        <v>2449</v>
      </c>
      <c r="O54" s="8">
        <f t="shared" si="14"/>
        <v>2155</v>
      </c>
      <c r="P54" s="8">
        <f t="shared" si="14"/>
        <v>3125</v>
      </c>
    </row>
    <row r="55" spans="1:16" ht="20" thickBot="1" x14ac:dyDescent="0.3">
      <c r="A55" s="3" t="s">
        <v>75</v>
      </c>
      <c r="B55" s="10">
        <f>SUM(B51:B54)</f>
        <v>92368</v>
      </c>
      <c r="C55" s="10">
        <f t="shared" ref="C55:P55" si="15">SUM(C51:C54)</f>
        <v>91437</v>
      </c>
      <c r="D55" s="10">
        <f t="shared" si="15"/>
        <v>88660</v>
      </c>
      <c r="E55" s="10">
        <f t="shared" si="15"/>
        <v>88574</v>
      </c>
      <c r="F55" s="10">
        <f t="shared" si="15"/>
        <v>85093</v>
      </c>
      <c r="G55" s="10">
        <f t="shared" si="15"/>
        <v>84523</v>
      </c>
      <c r="H55" s="10">
        <f t="shared" si="15"/>
        <v>84122</v>
      </c>
      <c r="I55" s="10">
        <f t="shared" si="15"/>
        <v>81703</v>
      </c>
      <c r="J55" s="10">
        <f t="shared" si="15"/>
        <v>78203</v>
      </c>
      <c r="K55" s="10">
        <f t="shared" si="15"/>
        <v>75030</v>
      </c>
      <c r="L55" s="10">
        <f t="shared" si="15"/>
        <v>72016</v>
      </c>
      <c r="M55" s="10">
        <f t="shared" si="15"/>
        <v>70380</v>
      </c>
      <c r="N55" s="10">
        <f t="shared" si="15"/>
        <v>68647</v>
      </c>
      <c r="O55" s="10">
        <f t="shared" si="15"/>
        <v>66302</v>
      </c>
      <c r="P55" s="10">
        <f t="shared" si="15"/>
        <v>38675</v>
      </c>
    </row>
    <row r="56" spans="1:16" ht="20" thickTop="1" x14ac:dyDescent="0.25">
      <c r="A56" s="3" t="s">
        <v>76</v>
      </c>
      <c r="B56" s="8"/>
      <c r="C56" s="8"/>
      <c r="D56" s="8"/>
      <c r="E56" s="8"/>
      <c r="F56" s="8"/>
      <c r="G56" s="8"/>
      <c r="H56" s="8"/>
      <c r="I56" s="8"/>
      <c r="J56" s="8"/>
      <c r="K56" s="8"/>
      <c r="L56" s="8"/>
      <c r="M56" s="8"/>
      <c r="N56" s="37"/>
      <c r="O56" s="8"/>
      <c r="P56" s="8"/>
    </row>
    <row r="57" spans="1:16" x14ac:dyDescent="0.25">
      <c r="A57" s="1" t="s">
        <v>172</v>
      </c>
      <c r="B57" s="8">
        <f>B22</f>
        <v>4931</v>
      </c>
      <c r="C57" s="8">
        <f t="shared" ref="C57:P57" si="16">C22</f>
        <v>4828</v>
      </c>
      <c r="D57" s="8">
        <f t="shared" si="16"/>
        <v>4351</v>
      </c>
      <c r="E57" s="8">
        <f t="shared" si="16"/>
        <v>4205</v>
      </c>
      <c r="F57" s="8">
        <f t="shared" si="16"/>
        <v>4091</v>
      </c>
      <c r="G57" s="8">
        <f t="shared" si="16"/>
        <v>3909</v>
      </c>
      <c r="H57" s="8">
        <f t="shared" si="16"/>
        <v>4173</v>
      </c>
      <c r="I57" s="8">
        <f t="shared" si="16"/>
        <v>3633</v>
      </c>
      <c r="J57" s="8">
        <f t="shared" si="16"/>
        <v>3801</v>
      </c>
      <c r="K57" s="8">
        <f t="shared" si="16"/>
        <v>3851</v>
      </c>
      <c r="L57" s="8">
        <f t="shared" si="16"/>
        <v>3575</v>
      </c>
      <c r="M57" s="8">
        <f t="shared" si="16"/>
        <v>3669</v>
      </c>
      <c r="N57" s="8">
        <f t="shared" si="16"/>
        <v>3467</v>
      </c>
      <c r="O57" s="8">
        <f t="shared" si="16"/>
        <v>3263</v>
      </c>
      <c r="P57" s="8">
        <f t="shared" si="16"/>
        <v>3339</v>
      </c>
    </row>
    <row r="58" spans="1:16" x14ac:dyDescent="0.25">
      <c r="A58" s="1" t="s">
        <v>80</v>
      </c>
      <c r="B58" s="8">
        <f>B23</f>
        <v>15094</v>
      </c>
      <c r="C58" s="8">
        <f t="shared" ref="C58:P58" si="17">C23</f>
        <v>15156</v>
      </c>
      <c r="D58" s="8">
        <f t="shared" si="17"/>
        <v>14626</v>
      </c>
      <c r="E58" s="8">
        <f t="shared" si="17"/>
        <v>14353</v>
      </c>
      <c r="F58" s="8">
        <f t="shared" si="17"/>
        <v>13795</v>
      </c>
      <c r="G58" s="8">
        <f t="shared" si="17"/>
        <v>13452</v>
      </c>
      <c r="H58" s="8">
        <f t="shared" si="17"/>
        <v>19866</v>
      </c>
      <c r="I58" s="8">
        <f t="shared" si="17"/>
        <v>19072</v>
      </c>
      <c r="J58" s="8">
        <f t="shared" si="17"/>
        <v>18001</v>
      </c>
      <c r="K58" s="8">
        <f t="shared" si="17"/>
        <v>17224</v>
      </c>
      <c r="L58" s="8">
        <f t="shared" si="17"/>
        <v>16319</v>
      </c>
      <c r="M58" s="8">
        <f t="shared" si="17"/>
        <v>15637</v>
      </c>
      <c r="N58" s="8">
        <f t="shared" si="17"/>
        <v>14307</v>
      </c>
      <c r="O58" s="8">
        <f t="shared" si="17"/>
        <v>13433</v>
      </c>
      <c r="P58" s="8">
        <f t="shared" si="17"/>
        <v>9322</v>
      </c>
    </row>
    <row r="59" spans="1:16" x14ac:dyDescent="0.25">
      <c r="A59" s="1" t="s">
        <v>81</v>
      </c>
      <c r="B59" s="8">
        <f>B24</f>
        <v>22543</v>
      </c>
      <c r="C59" s="8">
        <f t="shared" ref="C59:P59" si="18">C24</f>
        <v>22287</v>
      </c>
      <c r="D59" s="8">
        <f t="shared" si="18"/>
        <v>22303</v>
      </c>
      <c r="E59" s="8">
        <f t="shared" si="18"/>
        <v>22640</v>
      </c>
      <c r="F59" s="8">
        <f t="shared" si="18"/>
        <v>22396</v>
      </c>
      <c r="G59" s="8">
        <f t="shared" si="18"/>
        <v>21759</v>
      </c>
      <c r="H59" s="8">
        <f t="shared" si="18"/>
        <v>21309</v>
      </c>
      <c r="I59" s="8">
        <f t="shared" si="18"/>
        <v>21348</v>
      </c>
      <c r="J59" s="8">
        <f t="shared" si="18"/>
        <v>18914</v>
      </c>
      <c r="K59" s="8">
        <f t="shared" si="18"/>
        <v>16361</v>
      </c>
      <c r="L59" s="8">
        <f t="shared" si="18"/>
        <v>14080</v>
      </c>
      <c r="M59" s="8">
        <f t="shared" si="18"/>
        <v>12139</v>
      </c>
      <c r="N59" s="8">
        <f t="shared" si="18"/>
        <v>11281</v>
      </c>
      <c r="O59" s="8">
        <f t="shared" si="18"/>
        <v>10439</v>
      </c>
      <c r="P59" s="8">
        <f t="shared" si="18"/>
        <v>9691</v>
      </c>
    </row>
    <row r="60" spans="1:16" x14ac:dyDescent="0.25">
      <c r="A60" s="1" t="s">
        <v>85</v>
      </c>
      <c r="B60" s="8">
        <f>SUM(B25:B29)</f>
        <v>2408</v>
      </c>
      <c r="C60" s="8">
        <f t="shared" ref="C60:P60" si="19">SUM(C25:C29)</f>
        <v>2717</v>
      </c>
      <c r="D60" s="8">
        <f t="shared" si="19"/>
        <v>3376</v>
      </c>
      <c r="E60" s="8">
        <f t="shared" si="19"/>
        <v>3656</v>
      </c>
      <c r="F60" s="8">
        <f t="shared" si="19"/>
        <v>2162</v>
      </c>
      <c r="G60" s="8">
        <f t="shared" si="19"/>
        <v>2394</v>
      </c>
      <c r="H60" s="8">
        <f t="shared" si="19"/>
        <v>2602</v>
      </c>
      <c r="I60" s="8">
        <f t="shared" si="19"/>
        <v>2618</v>
      </c>
      <c r="J60" s="8">
        <f t="shared" si="19"/>
        <v>2753</v>
      </c>
      <c r="K60" s="8">
        <f t="shared" si="19"/>
        <v>2982</v>
      </c>
      <c r="L60" s="8">
        <f t="shared" si="19"/>
        <v>3713</v>
      </c>
      <c r="M60" s="8">
        <f t="shared" si="19"/>
        <v>4186</v>
      </c>
      <c r="N60" s="8">
        <f t="shared" si="19"/>
        <v>4085</v>
      </c>
      <c r="O60" s="8">
        <f t="shared" si="19"/>
        <v>4353</v>
      </c>
      <c r="P60" s="8">
        <f t="shared" si="19"/>
        <v>3525</v>
      </c>
    </row>
    <row r="61" spans="1:16" x14ac:dyDescent="0.25">
      <c r="A61" s="1" t="s">
        <v>86</v>
      </c>
      <c r="B61" s="40">
        <f>SUM(B57:B60)</f>
        <v>44976</v>
      </c>
      <c r="C61" s="40">
        <f t="shared" ref="C61:P61" si="20">SUM(C57:C60)</f>
        <v>44988</v>
      </c>
      <c r="D61" s="40">
        <f t="shared" si="20"/>
        <v>44656</v>
      </c>
      <c r="E61" s="40">
        <f t="shared" si="20"/>
        <v>44854</v>
      </c>
      <c r="F61" s="40">
        <f t="shared" si="20"/>
        <v>42444</v>
      </c>
      <c r="G61" s="40">
        <f t="shared" si="20"/>
        <v>41514</v>
      </c>
      <c r="H61" s="40">
        <f t="shared" si="20"/>
        <v>47950</v>
      </c>
      <c r="I61" s="40">
        <f t="shared" si="20"/>
        <v>46671</v>
      </c>
      <c r="J61" s="40">
        <f t="shared" si="20"/>
        <v>43469</v>
      </c>
      <c r="K61" s="40">
        <f t="shared" si="20"/>
        <v>40418</v>
      </c>
      <c r="L61" s="40">
        <f t="shared" si="20"/>
        <v>37687</v>
      </c>
      <c r="M61" s="40">
        <f t="shared" si="20"/>
        <v>35631</v>
      </c>
      <c r="N61" s="40">
        <f t="shared" si="20"/>
        <v>33140</v>
      </c>
      <c r="O61" s="40">
        <f t="shared" si="20"/>
        <v>31488</v>
      </c>
      <c r="P61" s="40">
        <f t="shared" si="20"/>
        <v>25877</v>
      </c>
    </row>
    <row r="62" spans="1:16" x14ac:dyDescent="0.25">
      <c r="A62" s="3" t="s">
        <v>173</v>
      </c>
      <c r="B62" s="24">
        <f>B38</f>
        <v>47392</v>
      </c>
      <c r="C62" s="24">
        <f t="shared" ref="C62:P62" si="21">C38</f>
        <v>46449</v>
      </c>
      <c r="D62" s="24">
        <f t="shared" si="21"/>
        <v>44004</v>
      </c>
      <c r="E62" s="24">
        <f t="shared" si="21"/>
        <v>43720</v>
      </c>
      <c r="F62" s="24">
        <f t="shared" si="21"/>
        <v>42649</v>
      </c>
      <c r="G62" s="24">
        <f t="shared" si="21"/>
        <v>43009</v>
      </c>
      <c r="H62" s="24">
        <f t="shared" si="21"/>
        <v>36172</v>
      </c>
      <c r="I62" s="24">
        <f t="shared" si="21"/>
        <v>35032</v>
      </c>
      <c r="J62" s="24">
        <f t="shared" si="21"/>
        <v>34734</v>
      </c>
      <c r="K62" s="24">
        <f t="shared" si="21"/>
        <v>34612</v>
      </c>
      <c r="L62" s="24">
        <f t="shared" si="21"/>
        <v>34329</v>
      </c>
      <c r="M62" s="24">
        <f t="shared" si="21"/>
        <v>34749</v>
      </c>
      <c r="N62" s="24">
        <f t="shared" si="21"/>
        <v>35507</v>
      </c>
      <c r="O62" s="24">
        <f t="shared" si="21"/>
        <v>34814</v>
      </c>
      <c r="P62" s="24">
        <f t="shared" si="21"/>
        <v>12798</v>
      </c>
    </row>
    <row r="63" spans="1:16" ht="20" thickBot="1" x14ac:dyDescent="0.3">
      <c r="A63" s="3" t="s">
        <v>95</v>
      </c>
      <c r="B63" s="10">
        <f>SUM(B61:B62)</f>
        <v>92368</v>
      </c>
      <c r="C63" s="10">
        <f t="shared" ref="C63:P63" si="22">SUM(C61:C62)</f>
        <v>91437</v>
      </c>
      <c r="D63" s="10">
        <f t="shared" si="22"/>
        <v>88660</v>
      </c>
      <c r="E63" s="10">
        <f t="shared" si="22"/>
        <v>88574</v>
      </c>
      <c r="F63" s="10">
        <f t="shared" si="22"/>
        <v>85093</v>
      </c>
      <c r="G63" s="10">
        <f t="shared" si="22"/>
        <v>84523</v>
      </c>
      <c r="H63" s="10">
        <f t="shared" si="22"/>
        <v>84122</v>
      </c>
      <c r="I63" s="10">
        <f t="shared" si="22"/>
        <v>81703</v>
      </c>
      <c r="J63" s="10">
        <f t="shared" si="22"/>
        <v>78203</v>
      </c>
      <c r="K63" s="10">
        <f t="shared" si="22"/>
        <v>75030</v>
      </c>
      <c r="L63" s="10">
        <f t="shared" si="22"/>
        <v>72016</v>
      </c>
      <c r="M63" s="10">
        <f t="shared" si="22"/>
        <v>70380</v>
      </c>
      <c r="N63" s="10">
        <f t="shared" si="22"/>
        <v>68647</v>
      </c>
      <c r="O63" s="10">
        <f t="shared" si="22"/>
        <v>66302</v>
      </c>
      <c r="P63" s="10">
        <f t="shared" si="22"/>
        <v>38675</v>
      </c>
    </row>
    <row r="64" spans="1:16" ht="20" thickTop="1" x14ac:dyDescent="0.25">
      <c r="B64" s="8"/>
      <c r="C64" s="8"/>
      <c r="D64" s="8"/>
      <c r="E64" s="8"/>
      <c r="F64" s="8"/>
      <c r="G64" s="8"/>
      <c r="H64" s="8"/>
      <c r="I64" s="8"/>
      <c r="J64" s="8"/>
      <c r="K64" s="8"/>
      <c r="L64" s="8"/>
      <c r="M64" s="8"/>
      <c r="N64" s="37"/>
      <c r="O64" s="8"/>
      <c r="P64" s="8"/>
    </row>
    <row r="65" spans="1:16" x14ac:dyDescent="0.25">
      <c r="A65" s="20" t="s">
        <v>174</v>
      </c>
      <c r="B65" s="33">
        <f>B59/(B59+B62)</f>
        <v>0.32234217487667122</v>
      </c>
      <c r="C65" s="33">
        <f t="shared" ref="C65:P65" si="23">C59/(C59+C62)</f>
        <v>0.32424057262569833</v>
      </c>
      <c r="D65" s="33">
        <f t="shared" si="23"/>
        <v>0.33635966036768367</v>
      </c>
      <c r="E65" s="33">
        <f t="shared" si="23"/>
        <v>0.3411693791440627</v>
      </c>
      <c r="F65" s="33">
        <f t="shared" si="23"/>
        <v>0.34431547390268274</v>
      </c>
      <c r="G65" s="33">
        <f t="shared" si="23"/>
        <v>0.33595293972332013</v>
      </c>
      <c r="H65" s="33">
        <f t="shared" si="23"/>
        <v>0.37071380108209667</v>
      </c>
      <c r="I65" s="33">
        <f t="shared" si="23"/>
        <v>0.37864490954239094</v>
      </c>
      <c r="J65" s="33">
        <f t="shared" si="23"/>
        <v>0.35255741127348644</v>
      </c>
      <c r="K65" s="33">
        <f t="shared" si="23"/>
        <v>0.32097384890039826</v>
      </c>
      <c r="L65" s="33">
        <f t="shared" si="23"/>
        <v>0.29085500630048133</v>
      </c>
      <c r="M65" s="33">
        <f t="shared" si="23"/>
        <v>0.25889353352670191</v>
      </c>
      <c r="N65" s="33">
        <f t="shared" si="23"/>
        <v>0.24110883132427119</v>
      </c>
      <c r="O65" s="33">
        <f t="shared" si="23"/>
        <v>0.23068083883941395</v>
      </c>
      <c r="P65" s="33">
        <f t="shared" si="23"/>
        <v>0.43092178398328074</v>
      </c>
    </row>
    <row r="66" spans="1:16" x14ac:dyDescent="0.25">
      <c r="A66" s="20" t="s">
        <v>175</v>
      </c>
      <c r="B66" s="41">
        <f>B59/B62</f>
        <v>0.47567099932478057</v>
      </c>
      <c r="C66" s="41">
        <f t="shared" ref="C66:P66" si="24">C59/C62</f>
        <v>0.47981657301556546</v>
      </c>
      <c r="D66" s="41">
        <f t="shared" si="24"/>
        <v>0.5068402872466139</v>
      </c>
      <c r="E66" s="41">
        <f t="shared" si="24"/>
        <v>0.51784080512351327</v>
      </c>
      <c r="F66" s="41">
        <f t="shared" si="24"/>
        <v>0.52512368402541676</v>
      </c>
      <c r="G66" s="41">
        <f t="shared" si="24"/>
        <v>0.50591736613266991</v>
      </c>
      <c r="H66" s="41">
        <f t="shared" si="24"/>
        <v>0.58910206789782149</v>
      </c>
      <c r="I66" s="41">
        <f t="shared" si="24"/>
        <v>0.60938570449874396</v>
      </c>
      <c r="J66" s="41">
        <f t="shared" si="24"/>
        <v>0.54453849254332931</v>
      </c>
      <c r="K66" s="41">
        <f t="shared" si="24"/>
        <v>0.47269733040563966</v>
      </c>
      <c r="L66" s="41">
        <f t="shared" si="24"/>
        <v>0.41014885373882143</v>
      </c>
      <c r="M66" s="41">
        <f t="shared" si="24"/>
        <v>0.3493337937782382</v>
      </c>
      <c r="N66" s="41">
        <f t="shared" si="24"/>
        <v>0.31771200045061537</v>
      </c>
      <c r="O66" s="41">
        <f t="shared" si="24"/>
        <v>0.29985063480209112</v>
      </c>
      <c r="P66" s="41">
        <f t="shared" si="24"/>
        <v>0.7572276918268479</v>
      </c>
    </row>
  </sheetData>
  <pageMargins left="0.7" right="0.7" top="0.75" bottom="0.75" header="0.3" footer="0.3"/>
  <ignoredErrors>
    <ignoredError sqref="B53:P54 B60:P6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DB237-AFB2-DC41-A346-5A69AD9CEFD9}">
  <sheetPr codeName="Sheet2"/>
  <dimension ref="A1:P96"/>
  <sheetViews>
    <sheetView zoomScaleNormal="100" workbookViewId="0">
      <pane ySplit="3" topLeftCell="A4" activePane="bottomLeft" state="frozen"/>
      <selection pane="bottomLeft"/>
    </sheetView>
  </sheetViews>
  <sheetFormatPr baseColWidth="10" defaultRowHeight="19" x14ac:dyDescent="0.25"/>
  <cols>
    <col min="1" max="1" width="56.6640625" style="1" customWidth="1"/>
    <col min="2" max="2" width="12.33203125" style="1" bestFit="1" customWidth="1"/>
    <col min="3" max="14" width="10.83203125" style="1"/>
    <col min="15" max="15" width="10.83203125" style="1" customWidth="1"/>
    <col min="16" max="16384" width="10.83203125" style="1"/>
  </cols>
  <sheetData>
    <row r="1" spans="1:15" ht="24" x14ac:dyDescent="0.3">
      <c r="A1" s="19" t="s">
        <v>116</v>
      </c>
    </row>
    <row r="2" spans="1:15" x14ac:dyDescent="0.25">
      <c r="A2" s="20" t="s">
        <v>127</v>
      </c>
    </row>
    <row r="3" spans="1:15" ht="40" x14ac:dyDescent="0.25">
      <c r="A3" s="42" t="s">
        <v>24</v>
      </c>
      <c r="B3" s="26" t="s">
        <v>0</v>
      </c>
      <c r="C3" s="43" t="s">
        <v>102</v>
      </c>
      <c r="D3" s="22">
        <v>2021</v>
      </c>
      <c r="E3" s="22">
        <v>2020</v>
      </c>
      <c r="F3" s="22">
        <v>2019</v>
      </c>
      <c r="G3" s="22">
        <v>2018</v>
      </c>
      <c r="H3" s="22">
        <v>2017</v>
      </c>
      <c r="I3" s="22">
        <v>2016</v>
      </c>
      <c r="J3" s="22">
        <v>2015</v>
      </c>
      <c r="K3" s="22">
        <v>2014</v>
      </c>
      <c r="L3" s="22">
        <v>2013</v>
      </c>
      <c r="M3" s="22">
        <v>2012</v>
      </c>
      <c r="N3" s="22">
        <v>2011</v>
      </c>
      <c r="O3" s="36" t="s">
        <v>23</v>
      </c>
    </row>
    <row r="4" spans="1:15" x14ac:dyDescent="0.25">
      <c r="A4" s="3" t="s">
        <v>146</v>
      </c>
      <c r="B4" s="24"/>
      <c r="C4" s="29"/>
      <c r="D4" s="24"/>
      <c r="E4" s="24"/>
      <c r="F4" s="24"/>
      <c r="G4" s="24"/>
      <c r="H4" s="24"/>
      <c r="I4" s="24"/>
      <c r="J4" s="24"/>
      <c r="K4" s="24"/>
      <c r="L4" s="24"/>
      <c r="M4" s="24"/>
      <c r="N4" s="38"/>
      <c r="O4" s="24"/>
    </row>
    <row r="5" spans="1:15" x14ac:dyDescent="0.25">
      <c r="A5" s="3" t="s">
        <v>135</v>
      </c>
      <c r="B5" s="24"/>
      <c r="C5" s="29"/>
      <c r="D5" s="24"/>
      <c r="E5" s="24"/>
      <c r="F5" s="24"/>
      <c r="G5" s="24"/>
      <c r="H5" s="24"/>
      <c r="I5" s="24"/>
      <c r="J5" s="24"/>
      <c r="K5" s="24"/>
      <c r="L5" s="24"/>
      <c r="M5" s="24"/>
      <c r="N5" s="38"/>
      <c r="O5" s="24"/>
    </row>
    <row r="6" spans="1:15" x14ac:dyDescent="0.25">
      <c r="A6" s="1" t="s">
        <v>136</v>
      </c>
      <c r="B6" s="8">
        <v>4533</v>
      </c>
      <c r="C6" s="28">
        <v>3973</v>
      </c>
      <c r="D6" s="8">
        <v>8256</v>
      </c>
      <c r="E6" s="8">
        <v>7262</v>
      </c>
      <c r="F6" s="8">
        <v>7860</v>
      </c>
      <c r="G6" s="8">
        <v>7902</v>
      </c>
      <c r="H6" s="8">
        <v>7111</v>
      </c>
      <c r="I6" s="8">
        <v>6534</v>
      </c>
      <c r="J6" s="8">
        <v>6591</v>
      </c>
      <c r="K6" s="8">
        <v>7048</v>
      </c>
      <c r="L6" s="8">
        <v>7000</v>
      </c>
      <c r="M6" s="8">
        <v>6602</v>
      </c>
      <c r="N6" s="8">
        <v>6005</v>
      </c>
      <c r="O6" s="8">
        <v>4516</v>
      </c>
    </row>
    <row r="7" spans="1:15" x14ac:dyDescent="0.25">
      <c r="A7" s="1" t="s">
        <v>137</v>
      </c>
      <c r="B7" s="8">
        <v>2755</v>
      </c>
      <c r="C7" s="28">
        <v>2578</v>
      </c>
      <c r="D7" s="8">
        <v>5291</v>
      </c>
      <c r="E7" s="8">
        <v>5039</v>
      </c>
      <c r="F7" s="8">
        <v>6068</v>
      </c>
      <c r="G7" s="8">
        <v>5967</v>
      </c>
      <c r="H7" s="8">
        <v>5133</v>
      </c>
      <c r="I7" s="8">
        <v>4764</v>
      </c>
      <c r="J7" s="8">
        <v>5552</v>
      </c>
      <c r="K7" s="8">
        <v>6211</v>
      </c>
      <c r="L7" s="8">
        <v>5703</v>
      </c>
      <c r="M7" s="8">
        <v>5003</v>
      </c>
      <c r="N7" s="37">
        <v>4104</v>
      </c>
      <c r="O7" s="8">
        <v>3108</v>
      </c>
    </row>
    <row r="8" spans="1:15" x14ac:dyDescent="0.25">
      <c r="A8" s="1" t="s">
        <v>138</v>
      </c>
      <c r="B8" s="8">
        <v>2745</v>
      </c>
      <c r="C8" s="28">
        <v>2580</v>
      </c>
      <c r="D8" s="8">
        <v>5100</v>
      </c>
      <c r="E8" s="8">
        <v>4822</v>
      </c>
      <c r="F8" s="8">
        <v>4685</v>
      </c>
      <c r="G8" s="8">
        <v>4697</v>
      </c>
      <c r="H8" s="8">
        <v>4316</v>
      </c>
      <c r="I8" s="8">
        <v>4240</v>
      </c>
      <c r="J8" s="8">
        <v>4234</v>
      </c>
      <c r="K8" s="8">
        <v>4162</v>
      </c>
      <c r="L8" s="8">
        <v>3578</v>
      </c>
      <c r="M8" s="8">
        <v>3730</v>
      </c>
      <c r="N8" s="37">
        <v>3769</v>
      </c>
      <c r="O8" s="8">
        <v>3076</v>
      </c>
    </row>
    <row r="9" spans="1:15" x14ac:dyDescent="0.25">
      <c r="A9" s="1" t="s">
        <v>139</v>
      </c>
      <c r="B9" s="8">
        <v>1888</v>
      </c>
      <c r="C9" s="28">
        <v>1453</v>
      </c>
      <c r="D9" s="8">
        <v>3227</v>
      </c>
      <c r="E9" s="8">
        <v>2655</v>
      </c>
      <c r="F9" s="8">
        <v>3715</v>
      </c>
      <c r="G9" s="8">
        <v>4012</v>
      </c>
      <c r="H9" s="8">
        <v>3846</v>
      </c>
      <c r="I9" s="8">
        <v>3383</v>
      </c>
      <c r="J9" s="8">
        <v>4625</v>
      </c>
      <c r="K9" s="8">
        <v>4980</v>
      </c>
      <c r="L9" s="8">
        <v>4986</v>
      </c>
      <c r="M9" s="8">
        <v>4860</v>
      </c>
      <c r="N9" s="37">
        <v>5066</v>
      </c>
      <c r="O9" s="8">
        <v>3906</v>
      </c>
    </row>
    <row r="10" spans="1:15" x14ac:dyDescent="0.25">
      <c r="A10" s="3" t="s">
        <v>142</v>
      </c>
      <c r="B10" s="25">
        <f>SUM(B6:B9)</f>
        <v>11921</v>
      </c>
      <c r="C10" s="30">
        <f t="shared" ref="C10:O10" si="0">SUM(C6:C9)</f>
        <v>10584</v>
      </c>
      <c r="D10" s="25">
        <f t="shared" si="0"/>
        <v>21874</v>
      </c>
      <c r="E10" s="25">
        <f t="shared" si="0"/>
        <v>19778</v>
      </c>
      <c r="F10" s="25">
        <f t="shared" si="0"/>
        <v>22328</v>
      </c>
      <c r="G10" s="25">
        <f t="shared" si="0"/>
        <v>22578</v>
      </c>
      <c r="H10" s="25">
        <f t="shared" si="0"/>
        <v>20406</v>
      </c>
      <c r="I10" s="25">
        <f t="shared" si="0"/>
        <v>18921</v>
      </c>
      <c r="J10" s="25">
        <f t="shared" si="0"/>
        <v>21002</v>
      </c>
      <c r="K10" s="25">
        <f t="shared" si="0"/>
        <v>22401</v>
      </c>
      <c r="L10" s="25">
        <f t="shared" si="0"/>
        <v>21267</v>
      </c>
      <c r="M10" s="25">
        <f t="shared" si="0"/>
        <v>20195</v>
      </c>
      <c r="N10" s="25">
        <f t="shared" si="0"/>
        <v>18944</v>
      </c>
      <c r="O10" s="25">
        <f t="shared" si="0"/>
        <v>14606</v>
      </c>
    </row>
    <row r="11" spans="1:15" x14ac:dyDescent="0.25">
      <c r="A11" s="3" t="s">
        <v>126</v>
      </c>
      <c r="B11" s="24"/>
      <c r="C11" s="29"/>
      <c r="D11" s="24"/>
      <c r="E11" s="24"/>
      <c r="F11" s="24"/>
      <c r="G11" s="24"/>
      <c r="H11" s="24"/>
      <c r="I11" s="24"/>
      <c r="J11" s="24"/>
      <c r="K11" s="24"/>
      <c r="L11" s="24"/>
      <c r="M11" s="24"/>
      <c r="N11" s="38"/>
      <c r="O11" s="24"/>
    </row>
    <row r="12" spans="1:15" x14ac:dyDescent="0.25">
      <c r="A12" s="1" t="s">
        <v>143</v>
      </c>
      <c r="B12" s="37">
        <v>377</v>
      </c>
      <c r="C12" s="28">
        <v>380</v>
      </c>
      <c r="D12" s="37">
        <v>769</v>
      </c>
      <c r="E12" s="37">
        <v>688</v>
      </c>
      <c r="F12" s="37">
        <v>770</v>
      </c>
      <c r="G12" s="37">
        <v>856</v>
      </c>
      <c r="H12" s="37">
        <v>640</v>
      </c>
      <c r="I12" s="37">
        <v>551</v>
      </c>
      <c r="J12" s="69">
        <v>965</v>
      </c>
      <c r="K12" s="69">
        <v>838</v>
      </c>
      <c r="L12" s="69">
        <v>747</v>
      </c>
      <c r="M12" s="69">
        <v>640</v>
      </c>
      <c r="N12" s="69">
        <v>604</v>
      </c>
      <c r="O12" s="69">
        <v>453</v>
      </c>
    </row>
    <row r="13" spans="1:15" x14ac:dyDescent="0.25">
      <c r="A13" s="1" t="s">
        <v>140</v>
      </c>
      <c r="B13" s="37">
        <v>310</v>
      </c>
      <c r="C13" s="28">
        <v>246</v>
      </c>
      <c r="D13" s="37">
        <v>639</v>
      </c>
      <c r="E13" s="37">
        <v>403</v>
      </c>
      <c r="F13" s="37">
        <v>417</v>
      </c>
      <c r="G13" s="37">
        <v>421</v>
      </c>
      <c r="H13" s="37">
        <v>341</v>
      </c>
      <c r="I13" s="37">
        <v>357</v>
      </c>
      <c r="J13" s="70"/>
      <c r="K13" s="70"/>
      <c r="L13" s="70"/>
      <c r="M13" s="70"/>
      <c r="N13" s="70"/>
      <c r="O13" s="70"/>
    </row>
    <row r="14" spans="1:15" x14ac:dyDescent="0.25">
      <c r="A14" s="3" t="s">
        <v>144</v>
      </c>
      <c r="B14" s="25">
        <f>SUM(B12:B13)</f>
        <v>687</v>
      </c>
      <c r="C14" s="30">
        <f t="shared" ref="C14:O14" si="1">SUM(C12:C13)</f>
        <v>626</v>
      </c>
      <c r="D14" s="25">
        <f t="shared" si="1"/>
        <v>1408</v>
      </c>
      <c r="E14" s="25">
        <f t="shared" si="1"/>
        <v>1091</v>
      </c>
      <c r="F14" s="25">
        <f t="shared" si="1"/>
        <v>1187</v>
      </c>
      <c r="G14" s="25">
        <f t="shared" si="1"/>
        <v>1277</v>
      </c>
      <c r="H14" s="25">
        <f t="shared" si="1"/>
        <v>981</v>
      </c>
      <c r="I14" s="25">
        <f t="shared" si="1"/>
        <v>908</v>
      </c>
      <c r="J14" s="25">
        <f t="shared" si="1"/>
        <v>965</v>
      </c>
      <c r="K14" s="25">
        <f t="shared" si="1"/>
        <v>838</v>
      </c>
      <c r="L14" s="25">
        <f t="shared" si="1"/>
        <v>747</v>
      </c>
      <c r="M14" s="25">
        <f t="shared" si="1"/>
        <v>640</v>
      </c>
      <c r="N14" s="25">
        <f t="shared" si="1"/>
        <v>604</v>
      </c>
      <c r="O14" s="25">
        <f t="shared" si="1"/>
        <v>453</v>
      </c>
    </row>
    <row r="15" spans="1:15" x14ac:dyDescent="0.25">
      <c r="A15" s="3" t="s">
        <v>141</v>
      </c>
      <c r="B15" s="25">
        <f>B14+B10</f>
        <v>12608</v>
      </c>
      <c r="C15" s="30">
        <f t="shared" ref="C15:O15" si="2">C14+C10</f>
        <v>11210</v>
      </c>
      <c r="D15" s="25">
        <f t="shared" si="2"/>
        <v>23282</v>
      </c>
      <c r="E15" s="25">
        <f t="shared" si="2"/>
        <v>20869</v>
      </c>
      <c r="F15" s="25">
        <f t="shared" si="2"/>
        <v>23515</v>
      </c>
      <c r="G15" s="25">
        <f t="shared" si="2"/>
        <v>23855</v>
      </c>
      <c r="H15" s="25">
        <f t="shared" si="2"/>
        <v>21387</v>
      </c>
      <c r="I15" s="25">
        <f t="shared" si="2"/>
        <v>19829</v>
      </c>
      <c r="J15" s="25">
        <f t="shared" si="2"/>
        <v>21967</v>
      </c>
      <c r="K15" s="25">
        <f t="shared" si="2"/>
        <v>23239</v>
      </c>
      <c r="L15" s="25">
        <f t="shared" si="2"/>
        <v>22014</v>
      </c>
      <c r="M15" s="25">
        <f t="shared" si="2"/>
        <v>20835</v>
      </c>
      <c r="N15" s="25">
        <f t="shared" si="2"/>
        <v>19548</v>
      </c>
      <c r="O15" s="25">
        <f t="shared" si="2"/>
        <v>15059</v>
      </c>
    </row>
    <row r="16" spans="1:15" x14ac:dyDescent="0.25">
      <c r="A16" s="3" t="s">
        <v>145</v>
      </c>
      <c r="B16" s="8"/>
      <c r="C16" s="28"/>
      <c r="D16" s="8"/>
      <c r="E16" s="8"/>
      <c r="F16" s="8"/>
      <c r="G16" s="8"/>
      <c r="H16" s="8"/>
      <c r="I16" s="8"/>
      <c r="J16" s="8"/>
      <c r="K16" s="8"/>
      <c r="L16" s="8"/>
      <c r="M16" s="8"/>
      <c r="N16" s="37"/>
      <c r="O16" s="8"/>
    </row>
    <row r="17" spans="1:15" x14ac:dyDescent="0.25">
      <c r="A17" s="1" t="s">
        <v>103</v>
      </c>
      <c r="B17" s="8">
        <v>2472</v>
      </c>
      <c r="C17" s="28">
        <v>2346</v>
      </c>
      <c r="D17" s="8">
        <v>4767</v>
      </c>
      <c r="E17" s="8">
        <v>4609</v>
      </c>
      <c r="F17" s="8">
        <v>5347</v>
      </c>
      <c r="G17" s="8">
        <v>5394</v>
      </c>
      <c r="H17" s="8">
        <v>4969</v>
      </c>
      <c r="I17" s="8">
        <v>4769</v>
      </c>
      <c r="J17" s="8">
        <v>5043</v>
      </c>
      <c r="K17" s="8">
        <v>5023</v>
      </c>
      <c r="L17" s="8">
        <v>4651</v>
      </c>
      <c r="M17" s="8">
        <v>4505</v>
      </c>
      <c r="N17" s="37">
        <v>4315</v>
      </c>
      <c r="O17" s="8">
        <v>3562</v>
      </c>
    </row>
    <row r="18" spans="1:15" x14ac:dyDescent="0.25">
      <c r="A18" s="1" t="s">
        <v>104</v>
      </c>
      <c r="B18" s="8">
        <v>2137</v>
      </c>
      <c r="C18" s="28">
        <v>1243</v>
      </c>
      <c r="D18" s="8">
        <v>2766</v>
      </c>
      <c r="E18" s="8">
        <v>1789</v>
      </c>
      <c r="F18" s="8">
        <v>2944</v>
      </c>
      <c r="G18" s="8">
        <v>3346</v>
      </c>
      <c r="H18" s="8">
        <v>2518</v>
      </c>
      <c r="I18" s="8">
        <v>1934</v>
      </c>
      <c r="J18" s="8">
        <v>2656</v>
      </c>
      <c r="K18" s="8">
        <v>4478</v>
      </c>
      <c r="L18" s="8">
        <v>4503</v>
      </c>
      <c r="M18" s="8">
        <v>4459</v>
      </c>
      <c r="N18" s="37">
        <v>4267</v>
      </c>
      <c r="O18" s="8">
        <v>2687</v>
      </c>
    </row>
    <row r="19" spans="1:15" x14ac:dyDescent="0.25">
      <c r="A19" s="1" t="s">
        <v>105</v>
      </c>
      <c r="B19" s="8">
        <v>1338</v>
      </c>
      <c r="C19" s="28">
        <v>1351</v>
      </c>
      <c r="D19" s="8">
        <v>2715</v>
      </c>
      <c r="E19" s="8">
        <v>2554</v>
      </c>
      <c r="F19" s="8">
        <v>2700</v>
      </c>
      <c r="G19" s="8">
        <v>2870</v>
      </c>
      <c r="H19" s="8">
        <v>2514</v>
      </c>
      <c r="I19" s="8">
        <v>2418</v>
      </c>
      <c r="J19" s="8">
        <v>2546</v>
      </c>
      <c r="K19" s="8">
        <v>2592</v>
      </c>
      <c r="L19" s="8">
        <v>2418</v>
      </c>
      <c r="M19" s="8">
        <v>2374</v>
      </c>
      <c r="N19" s="37">
        <v>2218</v>
      </c>
      <c r="O19" s="8">
        <v>1890</v>
      </c>
    </row>
    <row r="20" spans="1:15" x14ac:dyDescent="0.25">
      <c r="A20" s="1" t="s">
        <v>27</v>
      </c>
      <c r="B20" s="8">
        <v>1247</v>
      </c>
      <c r="C20" s="28">
        <v>1231</v>
      </c>
      <c r="D20" s="8">
        <v>2456</v>
      </c>
      <c r="E20" s="8">
        <v>2476</v>
      </c>
      <c r="F20" s="8">
        <v>2403</v>
      </c>
      <c r="G20" s="8">
        <v>2317</v>
      </c>
      <c r="H20" s="8">
        <v>2352</v>
      </c>
      <c r="I20" s="8">
        <v>2128</v>
      </c>
      <c r="J20" s="8">
        <v>2001</v>
      </c>
      <c r="K20" s="8">
        <v>2123</v>
      </c>
      <c r="L20" s="8">
        <v>1973</v>
      </c>
      <c r="M20" s="8">
        <v>1889</v>
      </c>
      <c r="N20" s="37">
        <v>1807</v>
      </c>
      <c r="O20" s="8">
        <v>1532</v>
      </c>
    </row>
    <row r="21" spans="1:15" x14ac:dyDescent="0.25">
      <c r="A21" s="1" t="s">
        <v>106</v>
      </c>
      <c r="B21" s="8">
        <v>364</v>
      </c>
      <c r="C21" s="28">
        <v>337</v>
      </c>
      <c r="D21" s="8">
        <v>677</v>
      </c>
      <c r="E21" s="8">
        <v>664</v>
      </c>
      <c r="F21" s="8">
        <v>758</v>
      </c>
      <c r="G21" s="8">
        <v>732</v>
      </c>
      <c r="H21" s="8">
        <v>784</v>
      </c>
      <c r="I21" s="8">
        <v>766</v>
      </c>
      <c r="J21" s="8">
        <v>801</v>
      </c>
      <c r="K21" s="8">
        <v>867</v>
      </c>
      <c r="L21" s="8">
        <v>822</v>
      </c>
      <c r="M21" s="8">
        <v>810</v>
      </c>
      <c r="N21" s="37">
        <v>779</v>
      </c>
      <c r="O21" s="8">
        <v>670</v>
      </c>
    </row>
    <row r="22" spans="1:15" x14ac:dyDescent="0.25">
      <c r="A22" s="1" t="s">
        <v>107</v>
      </c>
      <c r="B22" s="8">
        <v>630</v>
      </c>
      <c r="C22" s="28">
        <v>595</v>
      </c>
      <c r="D22" s="8">
        <v>1103</v>
      </c>
      <c r="E22" s="8">
        <v>1037</v>
      </c>
      <c r="F22" s="8">
        <v>1292</v>
      </c>
      <c r="G22" s="8">
        <v>1396</v>
      </c>
      <c r="H22" s="8">
        <v>903</v>
      </c>
      <c r="I22" s="8">
        <v>1129</v>
      </c>
      <c r="J22" s="8">
        <v>1196</v>
      </c>
      <c r="K22" s="8">
        <v>1143</v>
      </c>
      <c r="L22" s="8">
        <v>980</v>
      </c>
      <c r="M22" s="8">
        <v>786</v>
      </c>
      <c r="N22" s="37">
        <v>852</v>
      </c>
      <c r="O22" s="8">
        <v>665</v>
      </c>
    </row>
    <row r="23" spans="1:15" x14ac:dyDescent="0.25">
      <c r="A23" s="3" t="s">
        <v>147</v>
      </c>
      <c r="B23" s="25">
        <f>SUM(B17:B22)</f>
        <v>8188</v>
      </c>
      <c r="C23" s="30">
        <f t="shared" ref="C23:O23" si="3">SUM(C17:C22)</f>
        <v>7103</v>
      </c>
      <c r="D23" s="25">
        <f t="shared" si="3"/>
        <v>14484</v>
      </c>
      <c r="E23" s="25">
        <f t="shared" si="3"/>
        <v>13129</v>
      </c>
      <c r="F23" s="25">
        <f t="shared" si="3"/>
        <v>15444</v>
      </c>
      <c r="G23" s="25">
        <f t="shared" si="3"/>
        <v>16055</v>
      </c>
      <c r="H23" s="25">
        <f t="shared" si="3"/>
        <v>14040</v>
      </c>
      <c r="I23" s="25">
        <f t="shared" si="3"/>
        <v>13144</v>
      </c>
      <c r="J23" s="25">
        <f t="shared" si="3"/>
        <v>14243</v>
      </c>
      <c r="K23" s="25">
        <f t="shared" si="3"/>
        <v>16226</v>
      </c>
      <c r="L23" s="25">
        <f t="shared" si="3"/>
        <v>15347</v>
      </c>
      <c r="M23" s="25">
        <f t="shared" si="3"/>
        <v>14823</v>
      </c>
      <c r="N23" s="25">
        <f t="shared" si="3"/>
        <v>14238</v>
      </c>
      <c r="O23" s="25">
        <f t="shared" si="3"/>
        <v>11006</v>
      </c>
    </row>
    <row r="24" spans="1:15" x14ac:dyDescent="0.25">
      <c r="A24" s="3" t="s">
        <v>150</v>
      </c>
      <c r="B24" s="25">
        <f>B15-B23</f>
        <v>4420</v>
      </c>
      <c r="C24" s="30">
        <f t="shared" ref="C24:O24" si="4">C15-C23</f>
        <v>4107</v>
      </c>
      <c r="D24" s="25">
        <f t="shared" si="4"/>
        <v>8798</v>
      </c>
      <c r="E24" s="25">
        <f t="shared" si="4"/>
        <v>7740</v>
      </c>
      <c r="F24" s="25">
        <f t="shared" si="4"/>
        <v>8071</v>
      </c>
      <c r="G24" s="25">
        <f t="shared" si="4"/>
        <v>7800</v>
      </c>
      <c r="H24" s="25">
        <f t="shared" si="4"/>
        <v>7347</v>
      </c>
      <c r="I24" s="25">
        <f t="shared" si="4"/>
        <v>6685</v>
      </c>
      <c r="J24" s="25">
        <f t="shared" si="4"/>
        <v>7724</v>
      </c>
      <c r="K24" s="25">
        <f t="shared" si="4"/>
        <v>7013</v>
      </c>
      <c r="L24" s="25">
        <f t="shared" si="4"/>
        <v>6667</v>
      </c>
      <c r="M24" s="25">
        <f t="shared" si="4"/>
        <v>6012</v>
      </c>
      <c r="N24" s="25">
        <f t="shared" si="4"/>
        <v>5310</v>
      </c>
      <c r="O24" s="25">
        <f t="shared" si="4"/>
        <v>4053</v>
      </c>
    </row>
    <row r="25" spans="1:15" x14ac:dyDescent="0.25">
      <c r="A25" s="1" t="s">
        <v>108</v>
      </c>
      <c r="B25" s="8">
        <v>509</v>
      </c>
      <c r="C25" s="28">
        <v>519</v>
      </c>
      <c r="D25" s="8">
        <v>1032</v>
      </c>
      <c r="E25" s="8">
        <v>1037</v>
      </c>
      <c r="F25" s="8">
        <v>1070</v>
      </c>
      <c r="G25" s="8">
        <v>1041</v>
      </c>
      <c r="H25" s="8">
        <v>1016</v>
      </c>
      <c r="I25" s="8">
        <v>992</v>
      </c>
      <c r="J25" s="8">
        <v>928</v>
      </c>
      <c r="K25" s="8">
        <v>833</v>
      </c>
      <c r="L25" s="8">
        <v>729</v>
      </c>
      <c r="M25" s="8">
        <v>623</v>
      </c>
      <c r="N25" s="37">
        <v>560</v>
      </c>
      <c r="O25" s="8">
        <v>435</v>
      </c>
    </row>
    <row r="26" spans="1:15" x14ac:dyDescent="0.25">
      <c r="A26" s="1" t="s">
        <v>109</v>
      </c>
      <c r="B26" s="8">
        <v>-49</v>
      </c>
      <c r="C26" s="28">
        <v>-50</v>
      </c>
      <c r="D26" s="8">
        <v>-95</v>
      </c>
      <c r="E26" s="8">
        <v>-89</v>
      </c>
      <c r="F26" s="8">
        <v>-249</v>
      </c>
      <c r="G26" s="8">
        <v>-104</v>
      </c>
      <c r="H26" s="8">
        <v>3</v>
      </c>
      <c r="I26" s="8">
        <v>0</v>
      </c>
      <c r="J26" s="8">
        <v>21</v>
      </c>
      <c r="K26" s="8">
        <v>11</v>
      </c>
      <c r="L26" s="8">
        <v>10</v>
      </c>
      <c r="M26" s="8">
        <v>12</v>
      </c>
      <c r="N26" s="37">
        <v>9</v>
      </c>
      <c r="O26" s="8">
        <v>7</v>
      </c>
    </row>
    <row r="27" spans="1:15" x14ac:dyDescent="0.25">
      <c r="A27" s="1" t="s">
        <v>110</v>
      </c>
      <c r="B27" s="40">
        <f>B24-B25-B26</f>
        <v>3960</v>
      </c>
      <c r="C27" s="44">
        <f t="shared" ref="C27:O27" si="5">C24-C25-C26</f>
        <v>3638</v>
      </c>
      <c r="D27" s="40">
        <f t="shared" si="5"/>
        <v>7861</v>
      </c>
      <c r="E27" s="40">
        <f t="shared" si="5"/>
        <v>6792</v>
      </c>
      <c r="F27" s="40">
        <f t="shared" si="5"/>
        <v>7250</v>
      </c>
      <c r="G27" s="40">
        <f t="shared" si="5"/>
        <v>6863</v>
      </c>
      <c r="H27" s="40">
        <f t="shared" si="5"/>
        <v>6328</v>
      </c>
      <c r="I27" s="40">
        <f t="shared" si="5"/>
        <v>5693</v>
      </c>
      <c r="J27" s="40">
        <f t="shared" si="5"/>
        <v>6775</v>
      </c>
      <c r="K27" s="40">
        <f t="shared" si="5"/>
        <v>6169</v>
      </c>
      <c r="L27" s="40">
        <f t="shared" si="5"/>
        <v>5928</v>
      </c>
      <c r="M27" s="40">
        <f t="shared" si="5"/>
        <v>5377</v>
      </c>
      <c r="N27" s="40">
        <f t="shared" si="5"/>
        <v>4741</v>
      </c>
      <c r="O27" s="40">
        <f t="shared" si="5"/>
        <v>3611</v>
      </c>
    </row>
    <row r="28" spans="1:15" x14ac:dyDescent="0.25">
      <c r="A28" s="1" t="s">
        <v>111</v>
      </c>
      <c r="B28" s="8">
        <v>925</v>
      </c>
      <c r="C28" s="28">
        <v>871</v>
      </c>
      <c r="D28" s="8">
        <v>1871</v>
      </c>
      <c r="E28" s="8">
        <v>1631</v>
      </c>
      <c r="F28" s="8">
        <v>1769</v>
      </c>
      <c r="G28" s="8">
        <v>1644</v>
      </c>
      <c r="H28" s="8">
        <v>-4972</v>
      </c>
      <c r="I28" s="8">
        <v>2124</v>
      </c>
      <c r="J28" s="8">
        <v>2527</v>
      </c>
      <c r="K28" s="8">
        <v>2300</v>
      </c>
      <c r="L28" s="8">
        <v>2135</v>
      </c>
      <c r="M28" s="8">
        <v>2005</v>
      </c>
      <c r="N28" s="37">
        <v>1769</v>
      </c>
      <c r="O28" s="8">
        <v>1376</v>
      </c>
    </row>
    <row r="29" spans="1:15" ht="20" thickBot="1" x14ac:dyDescent="0.3">
      <c r="A29" s="3" t="s">
        <v>149</v>
      </c>
      <c r="B29" s="10">
        <f>B27-B28</f>
        <v>3035</v>
      </c>
      <c r="C29" s="31">
        <f t="shared" ref="C29:N29" si="6">C27-C28</f>
        <v>2767</v>
      </c>
      <c r="D29" s="10">
        <f t="shared" si="6"/>
        <v>5990</v>
      </c>
      <c r="E29" s="10">
        <f t="shared" si="6"/>
        <v>5161</v>
      </c>
      <c r="F29" s="10">
        <f t="shared" si="6"/>
        <v>5481</v>
      </c>
      <c r="G29" s="10">
        <f t="shared" si="6"/>
        <v>5219</v>
      </c>
      <c r="H29" s="10">
        <f t="shared" si="6"/>
        <v>11300</v>
      </c>
      <c r="I29" s="10">
        <f t="shared" si="6"/>
        <v>3569</v>
      </c>
      <c r="J29" s="10">
        <f t="shared" si="6"/>
        <v>4248</v>
      </c>
      <c r="K29" s="10">
        <f t="shared" si="6"/>
        <v>3869</v>
      </c>
      <c r="L29" s="10">
        <f t="shared" si="6"/>
        <v>3793</v>
      </c>
      <c r="M29" s="10">
        <f t="shared" si="6"/>
        <v>3372</v>
      </c>
      <c r="N29" s="10">
        <f t="shared" si="6"/>
        <v>2972</v>
      </c>
      <c r="O29" s="10">
        <f>O27-O28</f>
        <v>2235</v>
      </c>
    </row>
    <row r="30" spans="1:15" ht="20" thickTop="1" x14ac:dyDescent="0.25">
      <c r="B30" s="8"/>
      <c r="C30" s="28"/>
      <c r="D30" s="8"/>
      <c r="E30" s="8"/>
      <c r="F30" s="8"/>
      <c r="G30" s="8"/>
      <c r="H30" s="8"/>
      <c r="I30" s="8"/>
      <c r="J30" s="8"/>
      <c r="K30" s="8"/>
      <c r="L30" s="8"/>
      <c r="M30" s="8"/>
      <c r="N30" s="8"/>
      <c r="O30" s="8"/>
    </row>
    <row r="31" spans="1:15" x14ac:dyDescent="0.25">
      <c r="A31" s="3" t="s">
        <v>112</v>
      </c>
      <c r="B31" s="62">
        <f>B28/B27</f>
        <v>0.23358585858585859</v>
      </c>
      <c r="C31" s="63">
        <f t="shared" ref="C31:O31" si="7">C28/C27</f>
        <v>0.23941726223199561</v>
      </c>
      <c r="D31" s="62">
        <f t="shared" si="7"/>
        <v>0.23801043124284443</v>
      </c>
      <c r="E31" s="62">
        <f t="shared" si="7"/>
        <v>0.2401354534746761</v>
      </c>
      <c r="F31" s="62">
        <f t="shared" si="7"/>
        <v>0.24399999999999999</v>
      </c>
      <c r="G31" s="62">
        <f t="shared" si="7"/>
        <v>0.23954538831414834</v>
      </c>
      <c r="H31" s="62">
        <f t="shared" si="7"/>
        <v>-0.7857142857142857</v>
      </c>
      <c r="I31" s="62">
        <f t="shared" si="7"/>
        <v>0.37308975935359212</v>
      </c>
      <c r="J31" s="62">
        <f t="shared" si="7"/>
        <v>0.37298892988929888</v>
      </c>
      <c r="K31" s="62">
        <f t="shared" si="7"/>
        <v>0.37283190144269734</v>
      </c>
      <c r="L31" s="62">
        <f t="shared" si="7"/>
        <v>0.3601551956815115</v>
      </c>
      <c r="M31" s="62">
        <f t="shared" si="7"/>
        <v>0.372884508090013</v>
      </c>
      <c r="N31" s="62">
        <f t="shared" si="7"/>
        <v>0.37312803206074668</v>
      </c>
      <c r="O31" s="62">
        <f t="shared" si="7"/>
        <v>0.38105787870396013</v>
      </c>
    </row>
    <row r="32" spans="1:15" x14ac:dyDescent="0.25">
      <c r="A32" s="3"/>
      <c r="B32" s="62"/>
      <c r="C32" s="63"/>
      <c r="D32" s="62"/>
      <c r="E32" s="62"/>
      <c r="F32" s="62"/>
      <c r="G32" s="62"/>
      <c r="H32" s="62"/>
      <c r="I32" s="62"/>
      <c r="J32" s="62"/>
      <c r="K32" s="62"/>
      <c r="L32" s="62"/>
      <c r="M32" s="62"/>
      <c r="N32" s="62"/>
      <c r="O32" s="62"/>
    </row>
    <row r="33" spans="1:15" x14ac:dyDescent="0.25">
      <c r="A33" s="3" t="s">
        <v>168</v>
      </c>
      <c r="B33" s="62"/>
      <c r="C33" s="63"/>
      <c r="D33" s="62">
        <f>D29/AVERAGE('Balance Sheets'!C38:D38)</f>
        <v>0.13244447392568517</v>
      </c>
      <c r="E33" s="62">
        <f>E29/AVERAGE('Balance Sheets'!D38:E38)</f>
        <v>0.11766449318316538</v>
      </c>
      <c r="F33" s="62">
        <f>F29/AVERAGE('Balance Sheets'!E38:F38)</f>
        <v>0.12692053861918048</v>
      </c>
      <c r="G33" s="62">
        <f>G29/AVERAGE('Balance Sheets'!F38:G38)</f>
        <v>0.12185668589040137</v>
      </c>
      <c r="H33" s="62">
        <f>H29/AVERAGE('Balance Sheets'!G38:H38)</f>
        <v>0.28542200780490268</v>
      </c>
      <c r="I33" s="62">
        <f>I29/AVERAGE('Balance Sheets'!H38:I38)</f>
        <v>0.10024717712488063</v>
      </c>
      <c r="J33" s="62">
        <f>J29/AVERAGE('Balance Sheets'!I38:J38)</f>
        <v>0.12177851675601296</v>
      </c>
      <c r="K33" s="62">
        <f>K29/AVERAGE('Balance Sheets'!J38:K38)</f>
        <v>0.11158538343956392</v>
      </c>
      <c r="L33" s="62">
        <f>L29/AVERAGE('Balance Sheets'!K38:L38)</f>
        <v>0.11003611783989208</v>
      </c>
      <c r="M33" s="62">
        <f>M29/AVERAGE('Balance Sheets'!L38:M38)</f>
        <v>9.7628767480239728E-2</v>
      </c>
      <c r="N33" s="62">
        <f>N29/AVERAGE('Balance Sheets'!M38:N38)</f>
        <v>8.4604873605101341E-2</v>
      </c>
      <c r="O33" s="62"/>
    </row>
    <row r="34" spans="1:15" x14ac:dyDescent="0.25">
      <c r="A34" s="3"/>
      <c r="B34" s="62"/>
      <c r="C34" s="63"/>
      <c r="D34" s="62"/>
      <c r="E34" s="62"/>
      <c r="F34" s="62"/>
      <c r="G34" s="62"/>
      <c r="H34" s="62"/>
      <c r="I34" s="62"/>
      <c r="J34" s="62"/>
      <c r="K34" s="62"/>
      <c r="L34" s="62"/>
      <c r="M34" s="62"/>
      <c r="N34" s="62"/>
      <c r="O34" s="62"/>
    </row>
    <row r="35" spans="1:15" x14ac:dyDescent="0.25">
      <c r="A35" s="3" t="s">
        <v>113</v>
      </c>
      <c r="B35" s="8"/>
      <c r="C35" s="28"/>
      <c r="D35" s="8"/>
      <c r="E35" s="8"/>
      <c r="F35" s="8"/>
      <c r="G35" s="8"/>
      <c r="H35" s="8"/>
      <c r="I35" s="8"/>
      <c r="J35" s="8"/>
      <c r="K35" s="8"/>
      <c r="L35" s="8"/>
      <c r="M35" s="8"/>
      <c r="N35" s="37"/>
      <c r="O35" s="8"/>
    </row>
    <row r="36" spans="1:15" x14ac:dyDescent="0.25">
      <c r="A36" s="1" t="s">
        <v>103</v>
      </c>
      <c r="B36" s="45">
        <f>B17/B15</f>
        <v>0.19606598984771573</v>
      </c>
      <c r="C36" s="47">
        <f t="shared" ref="C36:O36" si="8">C17/C15</f>
        <v>0.20927743086529885</v>
      </c>
      <c r="D36" s="45">
        <f t="shared" si="8"/>
        <v>0.20475045099218281</v>
      </c>
      <c r="E36" s="45">
        <f t="shared" si="8"/>
        <v>0.2208538981264076</v>
      </c>
      <c r="F36" s="45">
        <f t="shared" si="8"/>
        <v>0.22738677439931959</v>
      </c>
      <c r="G36" s="45">
        <f t="shared" si="8"/>
        <v>0.22611611821421085</v>
      </c>
      <c r="H36" s="45">
        <f t="shared" si="8"/>
        <v>0.23233740122504326</v>
      </c>
      <c r="I36" s="45">
        <f t="shared" si="8"/>
        <v>0.24050632911392406</v>
      </c>
      <c r="J36" s="45">
        <f t="shared" si="8"/>
        <v>0.22957163017253152</v>
      </c>
      <c r="K36" s="45">
        <f t="shared" si="8"/>
        <v>0.21614527303240244</v>
      </c>
      <c r="L36" s="45">
        <f t="shared" si="8"/>
        <v>0.21127464340873989</v>
      </c>
      <c r="M36" s="45">
        <f t="shared" si="8"/>
        <v>0.2162227021838253</v>
      </c>
      <c r="N36" s="45">
        <f t="shared" si="8"/>
        <v>0.22073869449560057</v>
      </c>
      <c r="O36" s="45">
        <f t="shared" si="8"/>
        <v>0.23653629059034464</v>
      </c>
    </row>
    <row r="37" spans="1:15" x14ac:dyDescent="0.25">
      <c r="A37" s="1" t="s">
        <v>104</v>
      </c>
      <c r="B37" s="45">
        <f>B18/B15</f>
        <v>0.16949555837563451</v>
      </c>
      <c r="C37" s="47">
        <f t="shared" ref="C37:O37" si="9">C18/C15</f>
        <v>0.11088314005352364</v>
      </c>
      <c r="D37" s="45">
        <f t="shared" si="9"/>
        <v>0.11880422644102741</v>
      </c>
      <c r="E37" s="45">
        <f t="shared" si="9"/>
        <v>8.5725238391873113E-2</v>
      </c>
      <c r="F37" s="45">
        <f t="shared" si="9"/>
        <v>0.1251966829683181</v>
      </c>
      <c r="G37" s="45">
        <f t="shared" si="9"/>
        <v>0.14026409557744707</v>
      </c>
      <c r="H37" s="45">
        <f t="shared" si="9"/>
        <v>0.11773507270771964</v>
      </c>
      <c r="I37" s="45">
        <f t="shared" si="9"/>
        <v>9.7533914973019317E-2</v>
      </c>
      <c r="J37" s="45">
        <f t="shared" si="9"/>
        <v>0.12090863568079392</v>
      </c>
      <c r="K37" s="45">
        <f t="shared" si="9"/>
        <v>0.19269331726838504</v>
      </c>
      <c r="L37" s="45">
        <f t="shared" si="9"/>
        <v>0.20455164895066777</v>
      </c>
      <c r="M37" s="45">
        <f t="shared" si="9"/>
        <v>0.21401487880969522</v>
      </c>
      <c r="N37" s="45">
        <f t="shared" si="9"/>
        <v>0.21828320032739923</v>
      </c>
      <c r="O37" s="45">
        <f t="shared" si="9"/>
        <v>0.17843150275582709</v>
      </c>
    </row>
    <row r="38" spans="1:15" x14ac:dyDescent="0.25">
      <c r="A38" s="1" t="s">
        <v>105</v>
      </c>
      <c r="B38" s="45">
        <f>B19/B15</f>
        <v>0.10612309644670051</v>
      </c>
      <c r="C38" s="47">
        <f t="shared" ref="C38:O38" si="10">C19/C15</f>
        <v>0.12051739518287244</v>
      </c>
      <c r="D38" s="45">
        <f t="shared" si="10"/>
        <v>0.1166136929817026</v>
      </c>
      <c r="E38" s="45">
        <f t="shared" si="10"/>
        <v>0.12238248119219895</v>
      </c>
      <c r="F38" s="45">
        <f t="shared" si="10"/>
        <v>0.11482032745056348</v>
      </c>
      <c r="G38" s="45">
        <f t="shared" si="10"/>
        <v>0.120310207503668</v>
      </c>
      <c r="H38" s="45">
        <f t="shared" si="10"/>
        <v>0.1175480432038154</v>
      </c>
      <c r="I38" s="45">
        <f t="shared" si="10"/>
        <v>0.12194260930959705</v>
      </c>
      <c r="J38" s="45">
        <f t="shared" si="10"/>
        <v>0.11590112441389357</v>
      </c>
      <c r="K38" s="45">
        <f t="shared" si="10"/>
        <v>0.11153664099143681</v>
      </c>
      <c r="L38" s="45">
        <f t="shared" si="10"/>
        <v>0.10983919324066503</v>
      </c>
      <c r="M38" s="45">
        <f t="shared" si="10"/>
        <v>0.11394288456923446</v>
      </c>
      <c r="N38" s="45">
        <f t="shared" si="10"/>
        <v>0.11346429302230407</v>
      </c>
      <c r="O38" s="45">
        <f t="shared" si="10"/>
        <v>0.12550634172255795</v>
      </c>
    </row>
    <row r="39" spans="1:15" x14ac:dyDescent="0.25">
      <c r="A39" s="1" t="s">
        <v>27</v>
      </c>
      <c r="B39" s="45">
        <f>B20/B15</f>
        <v>9.8905456852791881E-2</v>
      </c>
      <c r="C39" s="47">
        <f t="shared" ref="C39:O39" si="11">C20/C15</f>
        <v>0.10981266726137377</v>
      </c>
      <c r="D39" s="45">
        <f t="shared" si="11"/>
        <v>0.1054892191392492</v>
      </c>
      <c r="E39" s="45">
        <f t="shared" si="11"/>
        <v>0.11864487996549906</v>
      </c>
      <c r="F39" s="45">
        <f t="shared" si="11"/>
        <v>0.1021900914310015</v>
      </c>
      <c r="G39" s="45">
        <f>G20/G15</f>
        <v>9.7128484594424649E-2</v>
      </c>
      <c r="H39" s="45">
        <f t="shared" si="11"/>
        <v>0.10997334829569365</v>
      </c>
      <c r="I39" s="45">
        <f t="shared" si="11"/>
        <v>0.10731756518230874</v>
      </c>
      <c r="J39" s="45">
        <f t="shared" si="11"/>
        <v>9.1091182227887285E-2</v>
      </c>
      <c r="K39" s="45">
        <f t="shared" si="11"/>
        <v>9.1355049700933777E-2</v>
      </c>
      <c r="L39" s="45">
        <f t="shared" si="11"/>
        <v>8.9624784228218402E-2</v>
      </c>
      <c r="M39" s="45">
        <f t="shared" si="11"/>
        <v>9.0664746820254383E-2</v>
      </c>
      <c r="N39" s="45">
        <f t="shared" si="11"/>
        <v>9.2439124207080003E-2</v>
      </c>
      <c r="O39" s="45">
        <f t="shared" si="11"/>
        <v>0.1017331828142639</v>
      </c>
    </row>
    <row r="40" spans="1:15" x14ac:dyDescent="0.25">
      <c r="A40" s="1" t="s">
        <v>106</v>
      </c>
      <c r="B40" s="45">
        <f>B21/B15</f>
        <v>2.8870558375634518E-2</v>
      </c>
      <c r="C40" s="47">
        <f t="shared" ref="C40:O40" si="12">C21/C15</f>
        <v>3.0062444246208742E-2</v>
      </c>
      <c r="D40" s="45">
        <f t="shared" si="12"/>
        <v>2.907825788162529E-2</v>
      </c>
      <c r="E40" s="45">
        <f t="shared" si="12"/>
        <v>3.1817528391393936E-2</v>
      </c>
      <c r="F40" s="45">
        <f t="shared" si="12"/>
        <v>3.2234743780565595E-2</v>
      </c>
      <c r="G40" s="45">
        <f t="shared" si="12"/>
        <v>3.0685390903374556E-2</v>
      </c>
      <c r="H40" s="45">
        <f t="shared" si="12"/>
        <v>3.6657782765231219E-2</v>
      </c>
      <c r="I40" s="45">
        <f t="shared" si="12"/>
        <v>3.8630288970699478E-2</v>
      </c>
      <c r="J40" s="45">
        <f t="shared" si="12"/>
        <v>3.6463786588974367E-2</v>
      </c>
      <c r="K40" s="45">
        <f t="shared" si="12"/>
        <v>3.7307973664959769E-2</v>
      </c>
      <c r="L40" s="45">
        <f t="shared" si="12"/>
        <v>3.7339874625238488E-2</v>
      </c>
      <c r="M40" s="45">
        <f t="shared" si="12"/>
        <v>3.8876889848812095E-2</v>
      </c>
      <c r="N40" s="45">
        <f t="shared" si="12"/>
        <v>3.9850624104767751E-2</v>
      </c>
      <c r="O40" s="45">
        <f t="shared" si="12"/>
        <v>4.4491666113287733E-2</v>
      </c>
    </row>
    <row r="41" spans="1:15" x14ac:dyDescent="0.25">
      <c r="A41" s="1" t="s">
        <v>107</v>
      </c>
      <c r="B41" s="45">
        <f>B22/B15</f>
        <v>4.9968274111675128E-2</v>
      </c>
      <c r="C41" s="47">
        <f t="shared" ref="C41:O41" si="13">C22/C15</f>
        <v>5.3077609277430868E-2</v>
      </c>
      <c r="D41" s="45">
        <f t="shared" si="13"/>
        <v>4.7375655012455976E-2</v>
      </c>
      <c r="E41" s="45">
        <f t="shared" si="13"/>
        <v>4.9690929129330583E-2</v>
      </c>
      <c r="F41" s="45">
        <f t="shared" si="13"/>
        <v>5.4943652987454815E-2</v>
      </c>
      <c r="G41" s="45">
        <f t="shared" si="13"/>
        <v>5.8520226367637811E-2</v>
      </c>
      <c r="H41" s="45">
        <f t="shared" si="13"/>
        <v>4.2221910506382382E-2</v>
      </c>
      <c r="I41" s="45">
        <f t="shared" si="13"/>
        <v>5.6936809723132788E-2</v>
      </c>
      <c r="J41" s="45">
        <f t="shared" si="13"/>
        <v>5.4445304320116537E-2</v>
      </c>
      <c r="K41" s="45">
        <f t="shared" si="13"/>
        <v>4.9184560437196094E-2</v>
      </c>
      <c r="L41" s="45">
        <f t="shared" si="13"/>
        <v>4.4517125465612789E-2</v>
      </c>
      <c r="M41" s="45">
        <f t="shared" si="13"/>
        <v>3.7724982001439887E-2</v>
      </c>
      <c r="N41" s="45">
        <f t="shared" si="13"/>
        <v>4.3585021485573971E-2</v>
      </c>
      <c r="O41" s="45">
        <f t="shared" si="13"/>
        <v>4.415963875423335E-2</v>
      </c>
    </row>
    <row r="42" spans="1:15" ht="20" thickBot="1" x14ac:dyDescent="0.3">
      <c r="A42" s="3" t="s">
        <v>148</v>
      </c>
      <c r="B42" s="46">
        <f>SUM(B36:B41)</f>
        <v>0.64942893401015234</v>
      </c>
      <c r="C42" s="48">
        <f t="shared" ref="C42:O42" si="14">SUM(C36:C41)</f>
        <v>0.63363068688670832</v>
      </c>
      <c r="D42" s="46">
        <f t="shared" si="14"/>
        <v>0.62211150244824331</v>
      </c>
      <c r="E42" s="46">
        <f t="shared" si="14"/>
        <v>0.62911495519670335</v>
      </c>
      <c r="F42" s="46">
        <f t="shared" si="14"/>
        <v>0.65677227301722307</v>
      </c>
      <c r="G42" s="46">
        <f t="shared" si="14"/>
        <v>0.67302452316076289</v>
      </c>
      <c r="H42" s="46">
        <f t="shared" si="14"/>
        <v>0.65647355870388557</v>
      </c>
      <c r="I42" s="46">
        <f t="shared" si="14"/>
        <v>0.66286751727268134</v>
      </c>
      <c r="J42" s="46">
        <f t="shared" si="14"/>
        <v>0.64838166340419723</v>
      </c>
      <c r="K42" s="46">
        <f t="shared" si="14"/>
        <v>0.69822281509531392</v>
      </c>
      <c r="L42" s="46">
        <f t="shared" si="14"/>
        <v>0.69714726991914233</v>
      </c>
      <c r="M42" s="46">
        <f t="shared" si="14"/>
        <v>0.71144708423326131</v>
      </c>
      <c r="N42" s="46">
        <f t="shared" si="14"/>
        <v>0.72836095764272568</v>
      </c>
      <c r="O42" s="46">
        <f t="shared" si="14"/>
        <v>0.73085862275051461</v>
      </c>
    </row>
    <row r="43" spans="1:15" ht="20" thickTop="1" x14ac:dyDescent="0.25">
      <c r="C43" s="49"/>
    </row>
    <row r="44" spans="1:15" x14ac:dyDescent="0.25">
      <c r="A44" s="3" t="s">
        <v>153</v>
      </c>
      <c r="C44" s="51"/>
    </row>
    <row r="45" spans="1:15" x14ac:dyDescent="0.25">
      <c r="A45" s="1" t="s">
        <v>154</v>
      </c>
      <c r="B45" s="56">
        <v>12231</v>
      </c>
      <c r="C45" s="67">
        <v>10830</v>
      </c>
      <c r="D45" s="8">
        <v>22513</v>
      </c>
      <c r="E45" s="8">
        <v>20181</v>
      </c>
      <c r="F45" s="8">
        <v>22745</v>
      </c>
      <c r="G45" s="8">
        <v>22999</v>
      </c>
      <c r="H45" s="8">
        <v>21124.724999999999</v>
      </c>
      <c r="I45" s="8">
        <v>19661.762999999999</v>
      </c>
      <c r="J45" s="8">
        <v>21765.579000000002</v>
      </c>
      <c r="K45" s="8">
        <v>23035.998</v>
      </c>
      <c r="L45" s="8">
        <v>21773.803</v>
      </c>
      <c r="M45" s="8">
        <v>20604.398000000001</v>
      </c>
      <c r="N45" s="37">
        <v>19323.417000000001</v>
      </c>
      <c r="O45" s="8">
        <v>16688.585999999999</v>
      </c>
    </row>
    <row r="46" spans="1:15" x14ac:dyDescent="0.25">
      <c r="A46" s="1" t="s">
        <v>155</v>
      </c>
      <c r="B46" s="56">
        <v>7810</v>
      </c>
      <c r="C46" s="67">
        <v>6715</v>
      </c>
      <c r="D46" s="8">
        <v>13702</v>
      </c>
      <c r="E46" s="8">
        <v>12429</v>
      </c>
      <c r="F46" s="8">
        <v>14680</v>
      </c>
      <c r="G46" s="8">
        <v>15215</v>
      </c>
      <c r="H46" s="8">
        <v>14072.65</v>
      </c>
      <c r="I46" s="8">
        <v>13061.812</v>
      </c>
      <c r="J46" s="8">
        <v>14112.377</v>
      </c>
      <c r="K46" s="8">
        <v>16146.571</v>
      </c>
      <c r="L46" s="8">
        <v>15304.368</v>
      </c>
      <c r="M46" s="8">
        <v>14910.566000000001</v>
      </c>
      <c r="N46" s="37">
        <v>14327.133</v>
      </c>
      <c r="O46" s="8">
        <v>12597.925999999999</v>
      </c>
    </row>
    <row r="47" spans="1:15" ht="20" thickBot="1" x14ac:dyDescent="0.3">
      <c r="A47" s="1" t="s">
        <v>156</v>
      </c>
      <c r="B47" s="65">
        <f t="shared" ref="B47:O47" si="15">B45-B46</f>
        <v>4421</v>
      </c>
      <c r="C47" s="68">
        <f t="shared" si="15"/>
        <v>4115</v>
      </c>
      <c r="D47" s="65">
        <f t="shared" si="15"/>
        <v>8811</v>
      </c>
      <c r="E47" s="65">
        <f t="shared" si="15"/>
        <v>7752</v>
      </c>
      <c r="F47" s="65">
        <f t="shared" si="15"/>
        <v>8065</v>
      </c>
      <c r="G47" s="65">
        <f t="shared" si="15"/>
        <v>7784</v>
      </c>
      <c r="H47" s="65">
        <f t="shared" si="15"/>
        <v>7052.0749999999989</v>
      </c>
      <c r="I47" s="65">
        <f t="shared" si="15"/>
        <v>6599.9509999999991</v>
      </c>
      <c r="J47" s="65">
        <f t="shared" si="15"/>
        <v>7653.2020000000011</v>
      </c>
      <c r="K47" s="65">
        <f t="shared" si="15"/>
        <v>6889.4269999999997</v>
      </c>
      <c r="L47" s="65">
        <f t="shared" si="15"/>
        <v>6469.4349999999995</v>
      </c>
      <c r="M47" s="65">
        <f t="shared" si="15"/>
        <v>5693.8320000000003</v>
      </c>
      <c r="N47" s="65">
        <f t="shared" si="15"/>
        <v>4996.2840000000015</v>
      </c>
      <c r="O47" s="65">
        <f t="shared" si="15"/>
        <v>4090.66</v>
      </c>
    </row>
    <row r="48" spans="1:15" ht="20" thickTop="1" x14ac:dyDescent="0.25">
      <c r="A48" s="3" t="s">
        <v>152</v>
      </c>
      <c r="B48" s="62">
        <f t="shared" ref="B48:C48" si="16">B46/B45</f>
        <v>0.63854141116834273</v>
      </c>
      <c r="C48" s="63">
        <f t="shared" si="16"/>
        <v>0.62003693444136654</v>
      </c>
      <c r="D48" s="62">
        <f>D46/D45</f>
        <v>0.60862612712654907</v>
      </c>
      <c r="E48" s="62">
        <f t="shared" ref="E48:O48" si="17">E46/E45</f>
        <v>0.61587631931024234</v>
      </c>
      <c r="F48" s="62">
        <f t="shared" si="17"/>
        <v>0.64541657507144423</v>
      </c>
      <c r="G48" s="62">
        <f t="shared" si="17"/>
        <v>0.66155050219574763</v>
      </c>
      <c r="H48" s="62">
        <f t="shared" si="17"/>
        <v>0.66616961877610248</v>
      </c>
      <c r="I48" s="62">
        <f t="shared" si="17"/>
        <v>0.66432557446654206</v>
      </c>
      <c r="J48" s="62">
        <f t="shared" si="17"/>
        <v>0.64838050023847282</v>
      </c>
      <c r="K48" s="62">
        <f t="shared" si="17"/>
        <v>0.70092778268169675</v>
      </c>
      <c r="L48" s="62">
        <f t="shared" si="17"/>
        <v>0.70287987817286679</v>
      </c>
      <c r="M48" s="62">
        <f t="shared" si="17"/>
        <v>0.72365938572920208</v>
      </c>
      <c r="N48" s="62">
        <f t="shared" si="17"/>
        <v>0.7414388976856422</v>
      </c>
      <c r="O48" s="62">
        <f t="shared" si="17"/>
        <v>0.75488276837833956</v>
      </c>
    </row>
    <row r="49" spans="1:15" x14ac:dyDescent="0.25">
      <c r="A49" s="64" t="s">
        <v>157</v>
      </c>
      <c r="B49" s="62"/>
      <c r="C49" s="63"/>
      <c r="D49" s="62"/>
      <c r="E49" s="62"/>
      <c r="F49" s="62"/>
      <c r="G49" s="62"/>
      <c r="H49" s="62"/>
      <c r="I49" s="62"/>
      <c r="J49" s="62"/>
      <c r="K49" s="62"/>
      <c r="L49" s="62"/>
      <c r="M49" s="62"/>
      <c r="N49" s="62"/>
      <c r="O49" s="66" t="s">
        <v>158</v>
      </c>
    </row>
    <row r="50" spans="1:15" x14ac:dyDescent="0.25">
      <c r="B50" s="62"/>
      <c r="C50" s="63"/>
      <c r="D50" s="62"/>
      <c r="E50" s="62"/>
      <c r="F50" s="62"/>
      <c r="G50" s="62"/>
      <c r="H50" s="62"/>
      <c r="I50" s="62"/>
      <c r="J50" s="62"/>
      <c r="K50" s="62"/>
      <c r="L50" s="62"/>
      <c r="M50" s="62"/>
      <c r="N50" s="62"/>
      <c r="O50" s="62"/>
    </row>
    <row r="51" spans="1:15" x14ac:dyDescent="0.25">
      <c r="A51" s="3" t="s">
        <v>114</v>
      </c>
      <c r="B51" s="16"/>
      <c r="C51" s="50"/>
      <c r="D51" s="16"/>
      <c r="E51" s="16"/>
      <c r="F51" s="16"/>
      <c r="G51" s="16"/>
      <c r="H51" s="16"/>
      <c r="I51" s="16"/>
      <c r="J51" s="16"/>
      <c r="K51" s="16"/>
      <c r="L51" s="16"/>
      <c r="M51" s="16"/>
      <c r="N51" s="16"/>
      <c r="O51" s="16"/>
    </row>
    <row r="52" spans="1:15" x14ac:dyDescent="0.25">
      <c r="A52" s="1" t="s">
        <v>115</v>
      </c>
      <c r="B52" s="8">
        <v>2137</v>
      </c>
      <c r="C52" s="28">
        <v>1243</v>
      </c>
      <c r="D52" s="8">
        <v>2766</v>
      </c>
      <c r="E52" s="8">
        <v>1789</v>
      </c>
      <c r="F52" s="8">
        <v>2944</v>
      </c>
      <c r="G52" s="8">
        <v>3346</v>
      </c>
      <c r="H52" s="8">
        <v>2518</v>
      </c>
      <c r="I52" s="8">
        <v>1934</v>
      </c>
      <c r="J52" s="8">
        <v>2656</v>
      </c>
      <c r="K52" s="8">
        <v>4478</v>
      </c>
      <c r="L52" s="8">
        <v>4503</v>
      </c>
      <c r="M52" s="8">
        <v>4459</v>
      </c>
      <c r="N52" s="37">
        <v>4267</v>
      </c>
      <c r="O52" s="8">
        <v>2687</v>
      </c>
    </row>
    <row r="53" spans="1:15" x14ac:dyDescent="0.25">
      <c r="A53" s="1" t="s">
        <v>177</v>
      </c>
      <c r="B53" s="8">
        <v>1438</v>
      </c>
      <c r="C53" s="28">
        <v>530</v>
      </c>
      <c r="D53" s="8">
        <v>1334</v>
      </c>
      <c r="E53" s="8">
        <v>763</v>
      </c>
      <c r="F53" s="8">
        <v>1275</v>
      </c>
      <c r="G53" s="8">
        <v>1409</v>
      </c>
      <c r="H53" s="8">
        <v>853</v>
      </c>
      <c r="I53" s="8">
        <v>580</v>
      </c>
      <c r="J53" s="8">
        <v>1313</v>
      </c>
      <c r="K53" s="8">
        <v>2913</v>
      </c>
      <c r="L53" s="8">
        <v>2912</v>
      </c>
      <c r="M53" s="8">
        <v>2821</v>
      </c>
      <c r="N53" s="37">
        <v>2663</v>
      </c>
      <c r="O53" s="8">
        <v>1774</v>
      </c>
    </row>
    <row r="54" spans="1:15" ht="20" thickBot="1" x14ac:dyDescent="0.3">
      <c r="A54" s="3" t="s">
        <v>151</v>
      </c>
      <c r="B54" s="10">
        <f>B52-B53</f>
        <v>699</v>
      </c>
      <c r="C54" s="31">
        <f t="shared" ref="C54:O54" si="18">C52-C53</f>
        <v>713</v>
      </c>
      <c r="D54" s="10">
        <f t="shared" si="18"/>
        <v>1432</v>
      </c>
      <c r="E54" s="10">
        <f t="shared" si="18"/>
        <v>1026</v>
      </c>
      <c r="F54" s="10">
        <f t="shared" si="18"/>
        <v>1669</v>
      </c>
      <c r="G54" s="10">
        <f t="shared" si="18"/>
        <v>1937</v>
      </c>
      <c r="H54" s="10">
        <f t="shared" si="18"/>
        <v>1665</v>
      </c>
      <c r="I54" s="10">
        <f t="shared" si="18"/>
        <v>1354</v>
      </c>
      <c r="J54" s="10">
        <f t="shared" si="18"/>
        <v>1343</v>
      </c>
      <c r="K54" s="10">
        <f t="shared" si="18"/>
        <v>1565</v>
      </c>
      <c r="L54" s="10">
        <f t="shared" si="18"/>
        <v>1591</v>
      </c>
      <c r="M54" s="10">
        <f t="shared" si="18"/>
        <v>1638</v>
      </c>
      <c r="N54" s="10">
        <f t="shared" si="18"/>
        <v>1604</v>
      </c>
      <c r="O54" s="10">
        <f t="shared" si="18"/>
        <v>913</v>
      </c>
    </row>
    <row r="55" spans="1:15" ht="20" thickTop="1" x14ac:dyDescent="0.25">
      <c r="B55" s="8"/>
      <c r="C55" s="28"/>
      <c r="D55" s="8"/>
      <c r="E55" s="8"/>
      <c r="F55" s="8"/>
      <c r="G55" s="8"/>
      <c r="H55" s="8"/>
      <c r="I55" s="8"/>
      <c r="J55" s="8"/>
      <c r="K55" s="8"/>
      <c r="L55" s="8"/>
      <c r="M55" s="8"/>
      <c r="N55" s="37"/>
      <c r="O55" s="8"/>
    </row>
    <row r="56" spans="1:15" x14ac:dyDescent="0.25">
      <c r="A56" s="3" t="s">
        <v>122</v>
      </c>
      <c r="B56" s="8"/>
      <c r="C56" s="28"/>
      <c r="D56" s="8"/>
      <c r="E56" s="8"/>
      <c r="F56" s="8"/>
      <c r="G56" s="8"/>
      <c r="H56" s="8"/>
      <c r="I56" s="8"/>
      <c r="J56" s="8"/>
      <c r="K56" s="8"/>
      <c r="L56" s="8"/>
      <c r="M56" s="8"/>
      <c r="N56" s="37"/>
      <c r="O56" s="8"/>
    </row>
    <row r="57" spans="1:15" x14ac:dyDescent="0.25">
      <c r="A57" s="1" t="s">
        <v>117</v>
      </c>
      <c r="B57" s="52">
        <f t="shared" ref="B57:O57" si="19">B6/B10</f>
        <v>0.38025333445180776</v>
      </c>
      <c r="C57" s="53">
        <f t="shared" si="19"/>
        <v>0.37537792894935751</v>
      </c>
      <c r="D57" s="52">
        <f t="shared" si="19"/>
        <v>0.37743439700100578</v>
      </c>
      <c r="E57" s="52">
        <f t="shared" si="19"/>
        <v>0.367175649711801</v>
      </c>
      <c r="F57" s="52">
        <f t="shared" si="19"/>
        <v>0.35202436402723036</v>
      </c>
      <c r="G57" s="52">
        <f t="shared" si="19"/>
        <v>0.3499867127292054</v>
      </c>
      <c r="H57" s="52">
        <f t="shared" si="19"/>
        <v>0.34847593844947566</v>
      </c>
      <c r="I57" s="52">
        <f t="shared" si="19"/>
        <v>0.34533058506421438</v>
      </c>
      <c r="J57" s="52">
        <f t="shared" si="19"/>
        <v>0.31382725454718596</v>
      </c>
      <c r="K57" s="52">
        <f t="shared" si="19"/>
        <v>0.31462881121378511</v>
      </c>
      <c r="L57" s="52">
        <f t="shared" si="19"/>
        <v>0.32914844594912307</v>
      </c>
      <c r="M57" s="52">
        <f t="shared" si="19"/>
        <v>0.32691260212923989</v>
      </c>
      <c r="N57" s="52">
        <f t="shared" si="19"/>
        <v>0.31698690878378377</v>
      </c>
      <c r="O57" s="52">
        <f t="shared" si="19"/>
        <v>0.30918800492948101</v>
      </c>
    </row>
    <row r="58" spans="1:15" x14ac:dyDescent="0.25">
      <c r="A58" s="1" t="s">
        <v>118</v>
      </c>
      <c r="B58" s="52">
        <f t="shared" ref="B58:O58" si="20">B7/B10</f>
        <v>0.23110477308950592</v>
      </c>
      <c r="C58" s="53">
        <f t="shared" si="20"/>
        <v>0.24357520786092215</v>
      </c>
      <c r="D58" s="52">
        <f t="shared" si="20"/>
        <v>0.2418853433299808</v>
      </c>
      <c r="E58" s="52">
        <f t="shared" si="20"/>
        <v>0.25477803620184042</v>
      </c>
      <c r="F58" s="52">
        <f t="shared" si="20"/>
        <v>0.27176639197420277</v>
      </c>
      <c r="G58" s="52">
        <f t="shared" si="20"/>
        <v>0.26428381610417218</v>
      </c>
      <c r="H58" s="52">
        <f t="shared" si="20"/>
        <v>0.25154366362834463</v>
      </c>
      <c r="I58" s="52">
        <f t="shared" si="20"/>
        <v>0.25178373236086887</v>
      </c>
      <c r="J58" s="52">
        <f t="shared" si="20"/>
        <v>0.26435577564041518</v>
      </c>
      <c r="K58" s="52">
        <f t="shared" si="20"/>
        <v>0.27726440783893574</v>
      </c>
      <c r="L58" s="52">
        <f t="shared" si="20"/>
        <v>0.26816194103540697</v>
      </c>
      <c r="M58" s="52">
        <f t="shared" si="20"/>
        <v>0.24773458776924981</v>
      </c>
      <c r="N58" s="52">
        <f t="shared" si="20"/>
        <v>0.21663851351351351</v>
      </c>
      <c r="O58" s="52">
        <f t="shared" si="20"/>
        <v>0.21278926468574558</v>
      </c>
    </row>
    <row r="59" spans="1:15" x14ac:dyDescent="0.25">
      <c r="A59" s="1" t="s">
        <v>119</v>
      </c>
      <c r="B59" s="52">
        <f t="shared" ref="B59:O59" si="21">B8/B10</f>
        <v>0.23026591728881804</v>
      </c>
      <c r="C59" s="53">
        <f t="shared" si="21"/>
        <v>0.24376417233560091</v>
      </c>
      <c r="D59" s="52">
        <f t="shared" si="21"/>
        <v>0.23315351558928407</v>
      </c>
      <c r="E59" s="52">
        <f t="shared" si="21"/>
        <v>0.24380624936798462</v>
      </c>
      <c r="F59" s="52">
        <f t="shared" si="21"/>
        <v>0.20982622715872448</v>
      </c>
      <c r="G59" s="52">
        <f t="shared" si="21"/>
        <v>0.2080343697404553</v>
      </c>
      <c r="H59" s="52">
        <f t="shared" si="21"/>
        <v>0.21150641968048614</v>
      </c>
      <c r="I59" s="52">
        <f t="shared" si="21"/>
        <v>0.22408963585434175</v>
      </c>
      <c r="J59" s="52">
        <f t="shared" si="21"/>
        <v>0.2015998476335587</v>
      </c>
      <c r="K59" s="52">
        <f t="shared" si="21"/>
        <v>0.18579527699656265</v>
      </c>
      <c r="L59" s="52">
        <f t="shared" si="21"/>
        <v>0.16824187708656604</v>
      </c>
      <c r="M59" s="52">
        <f t="shared" si="21"/>
        <v>0.1846991829660807</v>
      </c>
      <c r="N59" s="52">
        <f t="shared" si="21"/>
        <v>0.1989548141891892</v>
      </c>
      <c r="O59" s="52">
        <f t="shared" si="21"/>
        <v>0.21059838422566068</v>
      </c>
    </row>
    <row r="60" spans="1:15" x14ac:dyDescent="0.25">
      <c r="A60" s="1" t="s">
        <v>120</v>
      </c>
      <c r="B60" s="52">
        <f t="shared" ref="B60:O60" si="22">B9/B10</f>
        <v>0.15837597516986829</v>
      </c>
      <c r="C60" s="53">
        <f t="shared" si="22"/>
        <v>0.13728269085411943</v>
      </c>
      <c r="D60" s="52">
        <f t="shared" si="22"/>
        <v>0.14752674407972935</v>
      </c>
      <c r="E60" s="52">
        <f t="shared" si="22"/>
        <v>0.13424006471837396</v>
      </c>
      <c r="F60" s="52">
        <f t="shared" si="22"/>
        <v>0.16638301683984236</v>
      </c>
      <c r="G60" s="52">
        <f t="shared" si="22"/>
        <v>0.17769510142616707</v>
      </c>
      <c r="H60" s="52">
        <f t="shared" si="22"/>
        <v>0.18847397824169362</v>
      </c>
      <c r="I60" s="52">
        <f t="shared" si="22"/>
        <v>0.17879604672057503</v>
      </c>
      <c r="J60" s="52">
        <f t="shared" si="22"/>
        <v>0.2202171221788401</v>
      </c>
      <c r="K60" s="52">
        <f t="shared" si="22"/>
        <v>0.2223115039507165</v>
      </c>
      <c r="L60" s="52">
        <f t="shared" si="22"/>
        <v>0.23444773592890394</v>
      </c>
      <c r="M60" s="52">
        <f t="shared" si="22"/>
        <v>0.24065362713542957</v>
      </c>
      <c r="N60" s="52">
        <f t="shared" si="22"/>
        <v>0.26741976351351349</v>
      </c>
      <c r="O60" s="52">
        <f t="shared" si="22"/>
        <v>0.2674243461591127</v>
      </c>
    </row>
    <row r="61" spans="1:15" x14ac:dyDescent="0.25">
      <c r="A61" s="3" t="s">
        <v>121</v>
      </c>
      <c r="B61" s="54">
        <f>SUM(B57:B60)</f>
        <v>1</v>
      </c>
      <c r="C61" s="55">
        <f t="shared" ref="C61:O61" si="23">SUM(C57:C60)</f>
        <v>1</v>
      </c>
      <c r="D61" s="54">
        <f t="shared" si="23"/>
        <v>1</v>
      </c>
      <c r="E61" s="54">
        <f t="shared" si="23"/>
        <v>1</v>
      </c>
      <c r="F61" s="54">
        <f t="shared" si="23"/>
        <v>0.99999999999999989</v>
      </c>
      <c r="G61" s="54">
        <f t="shared" si="23"/>
        <v>1</v>
      </c>
      <c r="H61" s="54">
        <f t="shared" si="23"/>
        <v>1</v>
      </c>
      <c r="I61" s="54">
        <f t="shared" si="23"/>
        <v>1</v>
      </c>
      <c r="J61" s="54">
        <f t="shared" si="23"/>
        <v>1</v>
      </c>
      <c r="K61" s="54">
        <f t="shared" si="23"/>
        <v>1</v>
      </c>
      <c r="L61" s="54">
        <f t="shared" si="23"/>
        <v>1</v>
      </c>
      <c r="M61" s="54">
        <f t="shared" si="23"/>
        <v>1</v>
      </c>
      <c r="N61" s="54">
        <f t="shared" si="23"/>
        <v>0.99999999999999989</v>
      </c>
      <c r="O61" s="54">
        <f t="shared" si="23"/>
        <v>1</v>
      </c>
    </row>
    <row r="62" spans="1:15" x14ac:dyDescent="0.25">
      <c r="C62" s="51"/>
    </row>
    <row r="63" spans="1:15" x14ac:dyDescent="0.25">
      <c r="A63" s="3" t="s">
        <v>123</v>
      </c>
      <c r="B63" s="8"/>
      <c r="C63" s="28"/>
      <c r="D63" s="8"/>
      <c r="E63" s="8"/>
      <c r="F63" s="8"/>
      <c r="G63" s="8"/>
      <c r="H63" s="8"/>
      <c r="I63" s="8"/>
      <c r="J63" s="8"/>
      <c r="K63" s="8"/>
      <c r="L63" s="8"/>
      <c r="M63" s="8"/>
      <c r="N63" s="37"/>
      <c r="O63" s="8"/>
    </row>
    <row r="64" spans="1:15" x14ac:dyDescent="0.25">
      <c r="A64" s="1" t="s">
        <v>117</v>
      </c>
      <c r="B64" s="8">
        <v>2654</v>
      </c>
      <c r="C64" s="28">
        <v>2882</v>
      </c>
      <c r="D64" s="8">
        <v>5673</v>
      </c>
      <c r="E64" s="8">
        <v>5266</v>
      </c>
      <c r="F64" s="8">
        <v>5342</v>
      </c>
      <c r="G64" s="8">
        <v>5597</v>
      </c>
      <c r="H64" s="8">
        <v>5439</v>
      </c>
      <c r="I64" s="8">
        <v>5118</v>
      </c>
      <c r="J64" s="8">
        <v>5066</v>
      </c>
      <c r="K64" s="8">
        <v>5040</v>
      </c>
      <c r="L64" s="8">
        <v>5033</v>
      </c>
      <c r="M64" s="8">
        <v>4769</v>
      </c>
      <c r="N64" s="37">
        <v>4595</v>
      </c>
      <c r="O64" s="8">
        <v>3834</v>
      </c>
    </row>
    <row r="65" spans="1:16" x14ac:dyDescent="0.25">
      <c r="A65" s="1" t="s">
        <v>118</v>
      </c>
      <c r="B65" s="8">
        <v>824</v>
      </c>
      <c r="C65" s="28">
        <v>837</v>
      </c>
      <c r="D65" s="8">
        <v>1709</v>
      </c>
      <c r="E65" s="8">
        <v>1622</v>
      </c>
      <c r="F65" s="8">
        <v>1931</v>
      </c>
      <c r="G65" s="8">
        <v>1991</v>
      </c>
      <c r="H65" s="8">
        <v>1813</v>
      </c>
      <c r="I65" s="8">
        <v>1727</v>
      </c>
      <c r="J65" s="8">
        <v>1873</v>
      </c>
      <c r="K65" s="8">
        <v>1991</v>
      </c>
      <c r="L65" s="8">
        <v>1874</v>
      </c>
      <c r="M65" s="8">
        <v>1691</v>
      </c>
      <c r="N65" s="37">
        <v>1498</v>
      </c>
      <c r="O65" s="8">
        <v>1258</v>
      </c>
    </row>
    <row r="66" spans="1:16" x14ac:dyDescent="0.25">
      <c r="A66" s="1" t="s">
        <v>119</v>
      </c>
      <c r="B66" s="8">
        <v>608</v>
      </c>
      <c r="C66" s="28">
        <v>631</v>
      </c>
      <c r="D66" s="8">
        <v>1224</v>
      </c>
      <c r="E66" s="8">
        <v>1189</v>
      </c>
      <c r="F66" s="8">
        <v>1146</v>
      </c>
      <c r="G66" s="8">
        <v>1208</v>
      </c>
      <c r="H66" s="8">
        <v>1108</v>
      </c>
      <c r="I66" s="8">
        <v>1110</v>
      </c>
      <c r="J66" s="8">
        <v>1044</v>
      </c>
      <c r="K66" s="8">
        <v>974</v>
      </c>
      <c r="L66" s="8">
        <v>956</v>
      </c>
      <c r="M66" s="8">
        <v>1029</v>
      </c>
      <c r="N66" s="37">
        <v>1056</v>
      </c>
      <c r="O66" s="8">
        <v>932</v>
      </c>
    </row>
    <row r="67" spans="1:16" x14ac:dyDescent="0.25">
      <c r="A67" s="1" t="s">
        <v>120</v>
      </c>
      <c r="B67" s="8">
        <v>759</v>
      </c>
      <c r="C67" s="28">
        <v>723</v>
      </c>
      <c r="D67" s="8">
        <v>1529</v>
      </c>
      <c r="E67" s="8">
        <v>1404</v>
      </c>
      <c r="F67" s="8">
        <v>1802</v>
      </c>
      <c r="G67" s="8">
        <v>1902</v>
      </c>
      <c r="H67" s="8">
        <v>1917</v>
      </c>
      <c r="I67" s="8">
        <v>1803</v>
      </c>
      <c r="J67" s="8">
        <v>2286</v>
      </c>
      <c r="K67" s="8">
        <v>2270</v>
      </c>
      <c r="L67" s="8">
        <v>2230</v>
      </c>
      <c r="M67" s="8">
        <v>2172</v>
      </c>
      <c r="N67" s="37">
        <v>2309</v>
      </c>
      <c r="O67" s="8">
        <v>2156</v>
      </c>
    </row>
    <row r="68" spans="1:16" ht="20" thickBot="1" x14ac:dyDescent="0.3">
      <c r="A68" s="3" t="s">
        <v>124</v>
      </c>
      <c r="B68" s="10">
        <f>SUM(B64:B67)</f>
        <v>4845</v>
      </c>
      <c r="C68" s="31">
        <f t="shared" ref="C68:O68" si="24">SUM(C64:C67)</f>
        <v>5073</v>
      </c>
      <c r="D68" s="10">
        <f t="shared" si="24"/>
        <v>10135</v>
      </c>
      <c r="E68" s="10">
        <f t="shared" si="24"/>
        <v>9481</v>
      </c>
      <c r="F68" s="10">
        <f t="shared" si="24"/>
        <v>10221</v>
      </c>
      <c r="G68" s="10">
        <f t="shared" si="24"/>
        <v>10698</v>
      </c>
      <c r="H68" s="10">
        <f t="shared" si="24"/>
        <v>10277</v>
      </c>
      <c r="I68" s="10">
        <f t="shared" si="24"/>
        <v>9758</v>
      </c>
      <c r="J68" s="10">
        <f t="shared" si="24"/>
        <v>10269</v>
      </c>
      <c r="K68" s="10">
        <f t="shared" si="24"/>
        <v>10275</v>
      </c>
      <c r="L68" s="10">
        <f t="shared" si="24"/>
        <v>10093</v>
      </c>
      <c r="M68" s="10">
        <f t="shared" si="24"/>
        <v>9661</v>
      </c>
      <c r="N68" s="10">
        <f t="shared" si="24"/>
        <v>9458</v>
      </c>
      <c r="O68" s="10">
        <f t="shared" si="24"/>
        <v>8180</v>
      </c>
    </row>
    <row r="69" spans="1:16" ht="20" thickTop="1" x14ac:dyDescent="0.25">
      <c r="B69" s="8"/>
      <c r="C69" s="32"/>
      <c r="D69" s="8"/>
      <c r="E69" s="8"/>
      <c r="F69" s="8"/>
      <c r="G69" s="8"/>
      <c r="H69" s="8"/>
      <c r="I69" s="8"/>
      <c r="J69" s="8"/>
      <c r="K69" s="8"/>
      <c r="L69" s="8"/>
      <c r="M69" s="8"/>
      <c r="N69" s="37"/>
      <c r="O69" s="8"/>
    </row>
    <row r="70" spans="1:16" x14ac:dyDescent="0.25">
      <c r="A70" s="3" t="s">
        <v>125</v>
      </c>
      <c r="B70" s="8"/>
      <c r="C70" s="28"/>
      <c r="D70" s="8"/>
      <c r="E70" s="8"/>
      <c r="F70" s="8"/>
      <c r="G70" s="8"/>
      <c r="H70" s="8"/>
      <c r="I70" s="8"/>
      <c r="J70" s="8"/>
      <c r="K70" s="8"/>
      <c r="L70" s="8"/>
      <c r="M70" s="8"/>
      <c r="N70" s="37"/>
      <c r="O70" s="8"/>
    </row>
    <row r="71" spans="1:16" x14ac:dyDescent="0.25">
      <c r="A71" s="1" t="s">
        <v>117</v>
      </c>
      <c r="B71" s="8">
        <f t="shared" ref="B71:O71" si="25">(B6*1000000)/(B64*1000)</f>
        <v>1707.9879427279577</v>
      </c>
      <c r="C71" s="28">
        <f t="shared" si="25"/>
        <v>1378.556557945871</v>
      </c>
      <c r="D71" s="8">
        <f t="shared" si="25"/>
        <v>1455.3146483342148</v>
      </c>
      <c r="E71" s="8">
        <f t="shared" si="25"/>
        <v>1379.0353209266996</v>
      </c>
      <c r="F71" s="8">
        <f t="shared" si="25"/>
        <v>1471.359041557469</v>
      </c>
      <c r="G71" s="8">
        <f t="shared" si="25"/>
        <v>1411.8277648740398</v>
      </c>
      <c r="H71" s="8">
        <f t="shared" si="25"/>
        <v>1307.409450266593</v>
      </c>
      <c r="I71" s="8">
        <f t="shared" si="25"/>
        <v>1276.670574443142</v>
      </c>
      <c r="J71" s="8">
        <f t="shared" si="25"/>
        <v>1301.026450848796</v>
      </c>
      <c r="K71" s="8">
        <f t="shared" si="25"/>
        <v>1398.4126984126983</v>
      </c>
      <c r="L71" s="8">
        <f t="shared" si="25"/>
        <v>1390.8205841446454</v>
      </c>
      <c r="M71" s="8">
        <f t="shared" si="25"/>
        <v>1384.3573076116586</v>
      </c>
      <c r="N71" s="8">
        <f t="shared" si="25"/>
        <v>1306.8552774755169</v>
      </c>
      <c r="O71" s="8">
        <f t="shared" si="25"/>
        <v>1177.8821074595724</v>
      </c>
    </row>
    <row r="72" spans="1:16" x14ac:dyDescent="0.25">
      <c r="A72" s="1" t="s">
        <v>118</v>
      </c>
      <c r="B72" s="8">
        <f t="shared" ref="B72:O72" si="26">(B7*1000000)/(B65*1000)</f>
        <v>3343.4466019417478</v>
      </c>
      <c r="C72" s="28">
        <f t="shared" si="26"/>
        <v>3080.047789725209</v>
      </c>
      <c r="D72" s="8">
        <f t="shared" si="26"/>
        <v>3095.9625511995318</v>
      </c>
      <c r="E72" s="8">
        <f t="shared" si="26"/>
        <v>3106.6584463625154</v>
      </c>
      <c r="F72" s="8">
        <f t="shared" si="26"/>
        <v>3142.413257379596</v>
      </c>
      <c r="G72" s="8">
        <f t="shared" si="26"/>
        <v>2996.9864389753893</v>
      </c>
      <c r="H72" s="8">
        <f t="shared" si="26"/>
        <v>2831.2189740761169</v>
      </c>
      <c r="I72" s="8">
        <f t="shared" si="26"/>
        <v>2758.5408222350898</v>
      </c>
      <c r="J72" s="8">
        <f t="shared" si="26"/>
        <v>2964.2285104111052</v>
      </c>
      <c r="K72" s="8">
        <f t="shared" si="26"/>
        <v>3119.5379206428929</v>
      </c>
      <c r="L72" s="8">
        <f t="shared" si="26"/>
        <v>3043.223052294557</v>
      </c>
      <c r="M72" s="8">
        <f t="shared" si="26"/>
        <v>2958.6043761088113</v>
      </c>
      <c r="N72" s="8">
        <f t="shared" si="26"/>
        <v>2739.6528704939919</v>
      </c>
      <c r="O72" s="8">
        <f t="shared" si="26"/>
        <v>2470.5882352941176</v>
      </c>
    </row>
    <row r="73" spans="1:16" x14ac:dyDescent="0.25">
      <c r="A73" s="1" t="s">
        <v>119</v>
      </c>
      <c r="B73" s="8">
        <f t="shared" ref="B73:O73" si="27">(B8*1000000)/(B66*1000)</f>
        <v>4514.8026315789475</v>
      </c>
      <c r="C73" s="28">
        <f t="shared" si="27"/>
        <v>4088.7480190174329</v>
      </c>
      <c r="D73" s="8">
        <f t="shared" si="27"/>
        <v>4166.666666666667</v>
      </c>
      <c r="E73" s="8">
        <f t="shared" si="27"/>
        <v>4055.5088309503785</v>
      </c>
      <c r="F73" s="8">
        <f t="shared" si="27"/>
        <v>4088.1326352530541</v>
      </c>
      <c r="G73" s="8">
        <f t="shared" si="27"/>
        <v>3888.2450331125829</v>
      </c>
      <c r="H73" s="8">
        <f t="shared" si="27"/>
        <v>3895.3068592057762</v>
      </c>
      <c r="I73" s="8">
        <f t="shared" si="27"/>
        <v>3819.8198198198197</v>
      </c>
      <c r="J73" s="8">
        <f t="shared" si="27"/>
        <v>4055.5555555555557</v>
      </c>
      <c r="K73" s="8">
        <f t="shared" si="27"/>
        <v>4273.100616016427</v>
      </c>
      <c r="L73" s="8">
        <f t="shared" si="27"/>
        <v>3742.6778242677824</v>
      </c>
      <c r="M73" s="8">
        <f t="shared" si="27"/>
        <v>3624.8785228377064</v>
      </c>
      <c r="N73" s="8">
        <f t="shared" si="27"/>
        <v>3569.128787878788</v>
      </c>
      <c r="O73" s="8">
        <f t="shared" si="27"/>
        <v>3300.4291845493563</v>
      </c>
    </row>
    <row r="74" spans="1:16" x14ac:dyDescent="0.25">
      <c r="A74" s="1" t="s">
        <v>120</v>
      </c>
      <c r="B74" s="8">
        <f t="shared" ref="B74:O74" si="28">(B9*1000000)/(B67*1000)</f>
        <v>2487.483530961792</v>
      </c>
      <c r="C74" s="28">
        <f t="shared" si="28"/>
        <v>2009.6818810511757</v>
      </c>
      <c r="D74" s="8">
        <f t="shared" si="28"/>
        <v>2110.5297580117722</v>
      </c>
      <c r="E74" s="8">
        <f t="shared" si="28"/>
        <v>1891.0256410256411</v>
      </c>
      <c r="F74" s="8">
        <f t="shared" si="28"/>
        <v>2061.5982241953384</v>
      </c>
      <c r="G74" s="8">
        <f t="shared" si="28"/>
        <v>2109.3585699263931</v>
      </c>
      <c r="H74" s="8">
        <f t="shared" si="28"/>
        <v>2006.2597809076683</v>
      </c>
      <c r="I74" s="8">
        <f t="shared" si="28"/>
        <v>1876.3172490293955</v>
      </c>
      <c r="J74" s="8">
        <f t="shared" si="28"/>
        <v>2023.1846019247594</v>
      </c>
      <c r="K74" s="8">
        <f t="shared" si="28"/>
        <v>2193.8325991189427</v>
      </c>
      <c r="L74" s="8">
        <f t="shared" si="28"/>
        <v>2235.8744394618834</v>
      </c>
      <c r="M74" s="8">
        <f t="shared" si="28"/>
        <v>2237.5690607734805</v>
      </c>
      <c r="N74" s="8">
        <f t="shared" si="28"/>
        <v>2194.0233867475099</v>
      </c>
      <c r="O74" s="8">
        <f t="shared" si="28"/>
        <v>1811.6883116883116</v>
      </c>
    </row>
    <row r="75" spans="1:16" x14ac:dyDescent="0.25">
      <c r="A75" s="3" t="s">
        <v>16</v>
      </c>
      <c r="B75" s="24">
        <f t="shared" ref="B75:O75" si="29">(B10*1000000)/(B68*1000)</f>
        <v>2460.4747162022704</v>
      </c>
      <c r="C75" s="29">
        <f t="shared" si="29"/>
        <v>2086.3394441159076</v>
      </c>
      <c r="D75" s="24">
        <f t="shared" si="29"/>
        <v>2158.2634435125801</v>
      </c>
      <c r="E75" s="24">
        <f t="shared" si="29"/>
        <v>2086.0668705832718</v>
      </c>
      <c r="F75" s="24">
        <f t="shared" si="29"/>
        <v>2184.5220624205067</v>
      </c>
      <c r="G75" s="24">
        <f t="shared" si="29"/>
        <v>2110.4879416713406</v>
      </c>
      <c r="H75" s="24">
        <f t="shared" si="29"/>
        <v>1985.5989101877981</v>
      </c>
      <c r="I75" s="24">
        <f t="shared" si="29"/>
        <v>1939.0243902439024</v>
      </c>
      <c r="J75" s="24">
        <f t="shared" si="29"/>
        <v>2045.184535982082</v>
      </c>
      <c r="K75" s="24">
        <f t="shared" si="29"/>
        <v>2180.1459854014597</v>
      </c>
      <c r="L75" s="24">
        <f t="shared" si="29"/>
        <v>2107.1039334192014</v>
      </c>
      <c r="M75" s="24">
        <f t="shared" si="29"/>
        <v>2090.3633164268708</v>
      </c>
      <c r="N75" s="24">
        <f t="shared" si="29"/>
        <v>2002.9604567561853</v>
      </c>
      <c r="O75" s="24">
        <f t="shared" si="29"/>
        <v>1785.5745721271394</v>
      </c>
    </row>
    <row r="76" spans="1:16" x14ac:dyDescent="0.25">
      <c r="B76" s="8"/>
      <c r="C76" s="8"/>
      <c r="D76" s="8"/>
      <c r="E76" s="8"/>
      <c r="F76" s="8"/>
      <c r="G76" s="8"/>
      <c r="H76" s="8"/>
      <c r="I76" s="8"/>
      <c r="J76" s="8"/>
      <c r="K76" s="8"/>
      <c r="L76" s="8"/>
      <c r="M76" s="8"/>
      <c r="N76" s="37"/>
      <c r="O76" s="8"/>
    </row>
    <row r="77" spans="1:16" x14ac:dyDescent="0.25">
      <c r="B77" s="16"/>
      <c r="C77" s="16"/>
      <c r="D77" s="16"/>
      <c r="E77" s="16"/>
      <c r="F77" s="16"/>
      <c r="G77" s="16"/>
      <c r="H77" s="16"/>
      <c r="I77" s="16"/>
      <c r="J77" s="16"/>
      <c r="K77" s="16"/>
      <c r="L77" s="16"/>
      <c r="M77" s="16"/>
      <c r="N77" s="16"/>
      <c r="O77" s="16"/>
      <c r="P77" s="16"/>
    </row>
    <row r="78" spans="1:16" x14ac:dyDescent="0.25">
      <c r="B78" s="16"/>
      <c r="C78" s="16"/>
      <c r="D78" s="16"/>
      <c r="E78" s="16"/>
      <c r="F78" s="16"/>
      <c r="G78" s="16"/>
      <c r="H78" s="16"/>
      <c r="I78" s="16"/>
      <c r="J78" s="16"/>
      <c r="K78" s="16"/>
      <c r="L78" s="16"/>
      <c r="M78" s="16"/>
      <c r="N78" s="16"/>
      <c r="O78" s="16"/>
      <c r="P78" s="16"/>
    </row>
    <row r="79" spans="1:16" x14ac:dyDescent="0.25">
      <c r="B79" s="16"/>
      <c r="C79" s="16"/>
      <c r="D79" s="16"/>
      <c r="E79" s="16"/>
      <c r="F79" s="16"/>
      <c r="G79" s="16"/>
      <c r="H79" s="16"/>
      <c r="I79" s="16"/>
      <c r="J79" s="16"/>
      <c r="K79" s="16"/>
      <c r="L79" s="16"/>
      <c r="M79" s="16"/>
      <c r="N79" s="16"/>
      <c r="O79" s="16"/>
      <c r="P79" s="16"/>
    </row>
    <row r="80" spans="1:16" x14ac:dyDescent="0.25">
      <c r="B80" s="16"/>
      <c r="C80" s="16"/>
      <c r="D80" s="16"/>
      <c r="E80" s="16"/>
      <c r="F80" s="16"/>
      <c r="G80" s="16"/>
      <c r="H80" s="16"/>
      <c r="I80" s="16"/>
      <c r="J80" s="16"/>
      <c r="K80" s="16"/>
      <c r="L80" s="16"/>
      <c r="M80" s="16"/>
      <c r="N80" s="16"/>
      <c r="O80" s="16"/>
      <c r="P80" s="16"/>
    </row>
    <row r="81" spans="2:16" x14ac:dyDescent="0.25">
      <c r="B81" s="16"/>
      <c r="C81" s="16"/>
      <c r="D81" s="16"/>
      <c r="E81" s="16"/>
      <c r="F81" s="16"/>
      <c r="G81" s="16"/>
      <c r="H81" s="16"/>
      <c r="I81" s="16"/>
      <c r="J81" s="16"/>
      <c r="K81" s="16"/>
      <c r="L81" s="16"/>
      <c r="M81" s="16"/>
      <c r="N81" s="16"/>
      <c r="O81" s="16"/>
      <c r="P81" s="16"/>
    </row>
    <row r="82" spans="2:16" x14ac:dyDescent="0.25">
      <c r="B82" s="16"/>
      <c r="C82" s="16"/>
      <c r="D82" s="16"/>
      <c r="E82" s="16"/>
      <c r="F82" s="16"/>
      <c r="G82" s="16"/>
      <c r="H82" s="16"/>
      <c r="I82" s="16"/>
      <c r="J82" s="16"/>
      <c r="K82" s="16"/>
      <c r="L82" s="16"/>
      <c r="M82" s="16"/>
      <c r="N82" s="16"/>
      <c r="O82" s="16"/>
      <c r="P82" s="16"/>
    </row>
    <row r="83" spans="2:16" x14ac:dyDescent="0.25">
      <c r="B83" s="16"/>
      <c r="C83" s="16"/>
      <c r="D83" s="16"/>
      <c r="E83" s="16"/>
      <c r="F83" s="16"/>
      <c r="G83" s="16"/>
      <c r="H83" s="16"/>
      <c r="I83" s="16"/>
      <c r="J83" s="16"/>
      <c r="K83" s="16"/>
      <c r="L83" s="16"/>
      <c r="M83" s="16"/>
      <c r="N83" s="16"/>
      <c r="O83" s="16"/>
      <c r="P83" s="16"/>
    </row>
    <row r="84" spans="2:16" x14ac:dyDescent="0.25">
      <c r="B84" s="16"/>
      <c r="C84" s="16"/>
      <c r="D84" s="16"/>
      <c r="E84" s="16"/>
      <c r="F84" s="16"/>
      <c r="G84" s="16"/>
      <c r="H84" s="16"/>
      <c r="I84" s="16"/>
      <c r="J84" s="16"/>
      <c r="K84" s="16"/>
      <c r="L84" s="16"/>
      <c r="M84" s="16"/>
      <c r="N84" s="16"/>
      <c r="O84" s="16"/>
    </row>
    <row r="85" spans="2:16" x14ac:dyDescent="0.25">
      <c r="B85" s="16"/>
      <c r="C85" s="16"/>
      <c r="D85" s="16"/>
      <c r="E85" s="16"/>
      <c r="F85" s="16"/>
      <c r="G85" s="16"/>
      <c r="H85" s="16"/>
      <c r="I85" s="16"/>
      <c r="J85" s="16"/>
      <c r="K85" s="16"/>
      <c r="L85" s="16"/>
      <c r="M85" s="16"/>
      <c r="N85" s="16"/>
      <c r="O85" s="16"/>
    </row>
    <row r="86" spans="2:16" x14ac:dyDescent="0.25">
      <c r="B86" s="16"/>
      <c r="C86" s="16"/>
      <c r="D86" s="16"/>
      <c r="E86" s="16"/>
      <c r="F86" s="16"/>
      <c r="G86" s="16"/>
      <c r="H86" s="16"/>
      <c r="I86" s="16"/>
      <c r="J86" s="16"/>
      <c r="K86" s="16"/>
      <c r="L86" s="16"/>
      <c r="M86" s="16"/>
      <c r="N86" s="16"/>
      <c r="O86" s="16"/>
    </row>
    <row r="87" spans="2:16" x14ac:dyDescent="0.25">
      <c r="B87" s="16"/>
      <c r="C87" s="16"/>
      <c r="D87" s="16"/>
      <c r="E87" s="16"/>
      <c r="F87" s="16"/>
      <c r="G87" s="16"/>
      <c r="H87" s="16"/>
      <c r="I87" s="16"/>
      <c r="J87" s="16"/>
      <c r="K87" s="16"/>
      <c r="L87" s="16"/>
      <c r="M87" s="16"/>
      <c r="N87" s="16"/>
      <c r="O87" s="16"/>
    </row>
    <row r="88" spans="2:16" x14ac:dyDescent="0.25">
      <c r="B88" s="16"/>
      <c r="C88" s="16"/>
      <c r="D88" s="16"/>
      <c r="E88" s="16"/>
      <c r="F88" s="16"/>
      <c r="G88" s="16"/>
      <c r="H88" s="16"/>
      <c r="I88" s="16"/>
      <c r="J88" s="16"/>
      <c r="K88" s="16"/>
      <c r="L88" s="16"/>
      <c r="M88" s="16"/>
      <c r="N88" s="16"/>
      <c r="O88" s="16"/>
    </row>
    <row r="89" spans="2:16" x14ac:dyDescent="0.25">
      <c r="B89" s="16"/>
      <c r="C89" s="16"/>
      <c r="D89" s="16"/>
      <c r="E89" s="16"/>
      <c r="F89" s="16"/>
      <c r="G89" s="16"/>
      <c r="H89" s="16"/>
      <c r="I89" s="16"/>
      <c r="J89" s="16"/>
      <c r="K89" s="16"/>
      <c r="L89" s="16"/>
      <c r="M89" s="16"/>
      <c r="N89" s="16"/>
      <c r="O89" s="16"/>
    </row>
    <row r="90" spans="2:16" x14ac:dyDescent="0.25">
      <c r="B90" s="16"/>
      <c r="C90" s="16"/>
      <c r="D90" s="16"/>
      <c r="E90" s="16"/>
      <c r="F90" s="16"/>
      <c r="G90" s="16"/>
      <c r="H90" s="16"/>
      <c r="I90" s="16"/>
      <c r="J90" s="16"/>
      <c r="K90" s="16"/>
      <c r="L90" s="16"/>
      <c r="M90" s="16"/>
      <c r="N90" s="16"/>
      <c r="O90" s="16"/>
    </row>
    <row r="91" spans="2:16" x14ac:dyDescent="0.25">
      <c r="B91" s="16"/>
      <c r="C91" s="16"/>
      <c r="D91" s="16"/>
      <c r="E91" s="16"/>
      <c r="F91" s="16"/>
      <c r="G91" s="16"/>
      <c r="H91" s="16"/>
      <c r="I91" s="16"/>
      <c r="J91" s="16"/>
      <c r="K91" s="16"/>
      <c r="L91" s="16"/>
      <c r="M91" s="16"/>
      <c r="N91" s="16"/>
      <c r="O91" s="16"/>
    </row>
    <row r="92" spans="2:16" x14ac:dyDescent="0.25">
      <c r="B92" s="16"/>
      <c r="C92" s="16"/>
      <c r="D92" s="16"/>
      <c r="E92" s="16"/>
      <c r="F92" s="16"/>
      <c r="G92" s="16"/>
      <c r="H92" s="16"/>
      <c r="I92" s="16"/>
      <c r="J92" s="16"/>
      <c r="K92" s="16"/>
      <c r="L92" s="16"/>
      <c r="M92" s="16"/>
      <c r="N92" s="16"/>
      <c r="O92" s="16"/>
    </row>
    <row r="93" spans="2:16" x14ac:dyDescent="0.25">
      <c r="B93" s="16"/>
      <c r="C93" s="16"/>
      <c r="D93" s="16"/>
      <c r="E93" s="16"/>
      <c r="F93" s="16"/>
      <c r="G93" s="16"/>
      <c r="H93" s="16"/>
      <c r="I93" s="16"/>
      <c r="J93" s="16"/>
      <c r="K93" s="16"/>
      <c r="L93" s="16"/>
      <c r="M93" s="16"/>
      <c r="N93" s="16"/>
      <c r="O93" s="16"/>
    </row>
    <row r="94" spans="2:16" x14ac:dyDescent="0.25">
      <c r="B94" s="16"/>
      <c r="C94" s="16"/>
      <c r="D94" s="16"/>
      <c r="E94" s="16"/>
      <c r="F94" s="16"/>
      <c r="G94" s="16"/>
      <c r="H94" s="16"/>
      <c r="I94" s="16"/>
      <c r="J94" s="16"/>
      <c r="K94" s="16"/>
      <c r="L94" s="16"/>
      <c r="M94" s="16"/>
      <c r="N94" s="16"/>
      <c r="O94" s="16"/>
    </row>
    <row r="95" spans="2:16" x14ac:dyDescent="0.25">
      <c r="B95" s="16"/>
      <c r="C95" s="16"/>
      <c r="D95" s="16"/>
      <c r="E95" s="16"/>
      <c r="F95" s="16"/>
      <c r="G95" s="16"/>
      <c r="H95" s="16"/>
      <c r="I95" s="16"/>
      <c r="J95" s="16"/>
      <c r="K95" s="16"/>
      <c r="L95" s="16"/>
      <c r="M95" s="16"/>
      <c r="N95" s="16"/>
      <c r="O95" s="16"/>
    </row>
    <row r="96" spans="2:16" x14ac:dyDescent="0.25">
      <c r="B96" s="16"/>
      <c r="C96" s="16"/>
      <c r="D96" s="16"/>
      <c r="E96" s="16"/>
      <c r="F96" s="16"/>
      <c r="G96" s="16"/>
      <c r="H96" s="16"/>
      <c r="I96" s="16"/>
      <c r="J96" s="16"/>
      <c r="K96" s="16"/>
      <c r="L96" s="16"/>
      <c r="M96" s="16"/>
      <c r="N96" s="16"/>
      <c r="O96" s="16"/>
    </row>
  </sheetData>
  <mergeCells count="6">
    <mergeCell ref="O12:O13"/>
    <mergeCell ref="J12:J13"/>
    <mergeCell ref="K12:K13"/>
    <mergeCell ref="L12:L13"/>
    <mergeCell ref="M12:M13"/>
    <mergeCell ref="N12:N1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3C0F5-2D7E-8044-8791-CE2722C14CD7}">
  <sheetPr codeName="Sheet3"/>
  <dimension ref="A1:Q91"/>
  <sheetViews>
    <sheetView workbookViewId="0">
      <pane ySplit="3" topLeftCell="A4" activePane="bottomLeft" state="frozen"/>
      <selection pane="bottomLeft"/>
    </sheetView>
  </sheetViews>
  <sheetFormatPr baseColWidth="10" defaultRowHeight="19" x14ac:dyDescent="0.25"/>
  <cols>
    <col min="1" max="1" width="58.33203125" style="1" customWidth="1"/>
    <col min="2" max="2" width="9" style="1" bestFit="1" customWidth="1"/>
    <col min="3" max="6" width="8.5" style="1" bestFit="1" customWidth="1"/>
    <col min="7" max="7" width="9" style="1" bestFit="1" customWidth="1"/>
    <col min="8" max="13" width="8.5" style="1" bestFit="1" customWidth="1"/>
    <col min="14" max="14" width="10.1640625" style="1" bestFit="1" customWidth="1"/>
    <col min="15" max="15" width="18.83203125" style="1" customWidth="1"/>
    <col min="16" max="16384" width="10.83203125" style="1"/>
  </cols>
  <sheetData>
    <row r="1" spans="1:17" ht="24" x14ac:dyDescent="0.3">
      <c r="A1" s="19" t="s">
        <v>22</v>
      </c>
    </row>
    <row r="2" spans="1:17" x14ac:dyDescent="0.25">
      <c r="A2" s="20" t="s">
        <v>21</v>
      </c>
    </row>
    <row r="3" spans="1:17" ht="40" x14ac:dyDescent="0.25">
      <c r="A3" s="21" t="s">
        <v>24</v>
      </c>
      <c r="B3" s="22" t="s">
        <v>0</v>
      </c>
      <c r="C3" s="22">
        <v>2021</v>
      </c>
      <c r="D3" s="22">
        <v>2020</v>
      </c>
      <c r="E3" s="22">
        <v>2019</v>
      </c>
      <c r="F3" s="22">
        <v>2018</v>
      </c>
      <c r="G3" s="22">
        <v>2017</v>
      </c>
      <c r="H3" s="22">
        <v>2016</v>
      </c>
      <c r="I3" s="22">
        <v>2015</v>
      </c>
      <c r="J3" s="22">
        <v>2014</v>
      </c>
      <c r="K3" s="22">
        <v>2013</v>
      </c>
      <c r="L3" s="22">
        <v>2012</v>
      </c>
      <c r="M3" s="22">
        <v>2011</v>
      </c>
      <c r="N3" s="27" t="s">
        <v>23</v>
      </c>
      <c r="O3" s="26" t="s">
        <v>56</v>
      </c>
    </row>
    <row r="4" spans="1:17" x14ac:dyDescent="0.25">
      <c r="A4" s="3" t="s">
        <v>37</v>
      </c>
      <c r="B4" s="8"/>
      <c r="C4" s="8"/>
      <c r="D4" s="8"/>
      <c r="E4" s="8"/>
      <c r="F4" s="8"/>
      <c r="G4" s="8"/>
      <c r="H4" s="8"/>
      <c r="I4" s="8"/>
      <c r="J4" s="8"/>
      <c r="K4" s="8"/>
      <c r="L4" s="8"/>
      <c r="M4" s="8"/>
      <c r="N4" s="28"/>
      <c r="O4" s="8"/>
      <c r="P4" s="8"/>
      <c r="Q4" s="8"/>
    </row>
    <row r="5" spans="1:17" x14ac:dyDescent="0.25">
      <c r="A5" s="3" t="s">
        <v>25</v>
      </c>
      <c r="B5" s="24">
        <v>3035</v>
      </c>
      <c r="C5" s="24">
        <v>5990</v>
      </c>
      <c r="D5" s="24">
        <v>5161</v>
      </c>
      <c r="E5" s="24">
        <v>5481</v>
      </c>
      <c r="F5" s="24">
        <v>5219</v>
      </c>
      <c r="G5" s="24">
        <v>11300</v>
      </c>
      <c r="H5" s="24">
        <v>3569</v>
      </c>
      <c r="I5" s="24">
        <v>4248</v>
      </c>
      <c r="J5" s="24">
        <v>3869</v>
      </c>
      <c r="K5" s="24">
        <v>3793</v>
      </c>
      <c r="L5" s="24">
        <v>3372</v>
      </c>
      <c r="M5" s="24">
        <v>2972</v>
      </c>
      <c r="N5" s="29">
        <v>2235</v>
      </c>
      <c r="O5" s="24">
        <f>SUM(B5:N5)</f>
        <v>60244</v>
      </c>
      <c r="P5" s="8"/>
      <c r="Q5" s="8"/>
    </row>
    <row r="6" spans="1:17" ht="40" x14ac:dyDescent="0.25">
      <c r="A6" s="23" t="s">
        <v>26</v>
      </c>
      <c r="B6" s="8"/>
      <c r="C6" s="8"/>
      <c r="D6" s="8"/>
      <c r="E6" s="8"/>
      <c r="F6" s="8"/>
      <c r="G6" s="8"/>
      <c r="H6" s="8"/>
      <c r="I6" s="8"/>
      <c r="J6" s="8"/>
      <c r="K6" s="8"/>
      <c r="L6" s="8"/>
      <c r="M6" s="8"/>
      <c r="N6" s="28"/>
      <c r="O6" s="8"/>
      <c r="P6" s="8"/>
      <c r="Q6" s="8"/>
    </row>
    <row r="7" spans="1:17" x14ac:dyDescent="0.25">
      <c r="A7" s="1" t="s">
        <v>27</v>
      </c>
      <c r="B7" s="8">
        <v>1247</v>
      </c>
      <c r="C7" s="8">
        <v>2456</v>
      </c>
      <c r="D7" s="8">
        <v>2476</v>
      </c>
      <c r="E7" s="8">
        <v>2403</v>
      </c>
      <c r="F7" s="8">
        <v>2317</v>
      </c>
      <c r="G7" s="8">
        <v>2352</v>
      </c>
      <c r="H7" s="8">
        <v>2128</v>
      </c>
      <c r="I7" s="8">
        <v>2001</v>
      </c>
      <c r="J7" s="8">
        <v>2123</v>
      </c>
      <c r="K7" s="8">
        <v>1973</v>
      </c>
      <c r="L7" s="8">
        <v>1889</v>
      </c>
      <c r="M7" s="8">
        <v>1807</v>
      </c>
      <c r="N7" s="28">
        <v>1532</v>
      </c>
      <c r="O7" s="8">
        <f>SUM(B7:N7)</f>
        <v>26704</v>
      </c>
      <c r="P7" s="8"/>
      <c r="Q7" s="8"/>
    </row>
    <row r="8" spans="1:17" x14ac:dyDescent="0.25">
      <c r="A8" s="1" t="s">
        <v>28</v>
      </c>
      <c r="B8" s="8">
        <v>-62</v>
      </c>
      <c r="C8" s="8">
        <v>446</v>
      </c>
      <c r="D8" s="8">
        <v>289</v>
      </c>
      <c r="E8" s="8">
        <v>553</v>
      </c>
      <c r="F8" s="8">
        <v>381</v>
      </c>
      <c r="G8" s="8">
        <v>-6435</v>
      </c>
      <c r="H8" s="8">
        <v>998</v>
      </c>
      <c r="I8" s="8">
        <v>1148</v>
      </c>
      <c r="J8" s="8">
        <v>941</v>
      </c>
      <c r="K8" s="8">
        <v>583</v>
      </c>
      <c r="L8" s="8">
        <v>660</v>
      </c>
      <c r="M8" s="8">
        <v>1509</v>
      </c>
      <c r="N8" s="28">
        <v>710</v>
      </c>
      <c r="O8" s="8">
        <f t="shared" ref="O8:O16" si="0">SUM(B8:N8)</f>
        <v>1721</v>
      </c>
      <c r="P8" s="8"/>
      <c r="Q8" s="8"/>
    </row>
    <row r="9" spans="1:17" x14ac:dyDescent="0.25">
      <c r="A9" s="1" t="s">
        <v>29</v>
      </c>
      <c r="B9" s="8">
        <v>-9</v>
      </c>
      <c r="C9" s="8">
        <v>9</v>
      </c>
      <c r="D9" s="8">
        <v>-19</v>
      </c>
      <c r="E9" s="8">
        <v>-49</v>
      </c>
      <c r="F9" s="8">
        <v>-18</v>
      </c>
      <c r="G9" s="8">
        <v>-85</v>
      </c>
      <c r="H9" s="8">
        <v>-35</v>
      </c>
      <c r="I9" s="8">
        <v>-35</v>
      </c>
      <c r="J9" s="8">
        <v>-43</v>
      </c>
      <c r="K9" s="8">
        <v>-98</v>
      </c>
      <c r="L9" s="8">
        <v>-190</v>
      </c>
      <c r="M9" s="8">
        <v>-43</v>
      </c>
      <c r="N9" s="28">
        <v>-25</v>
      </c>
      <c r="O9" s="8">
        <f t="shared" si="0"/>
        <v>-640</v>
      </c>
      <c r="P9" s="8"/>
      <c r="Q9" s="8"/>
    </row>
    <row r="10" spans="1:17" x14ac:dyDescent="0.25">
      <c r="A10" s="1" t="s">
        <v>55</v>
      </c>
      <c r="B10" s="8">
        <v>0</v>
      </c>
      <c r="C10" s="8">
        <v>0</v>
      </c>
      <c r="D10" s="8">
        <v>0</v>
      </c>
      <c r="E10" s="8">
        <v>0</v>
      </c>
      <c r="F10" s="8">
        <v>0</v>
      </c>
      <c r="G10" s="8">
        <v>0</v>
      </c>
      <c r="H10" s="8">
        <v>0</v>
      </c>
      <c r="I10" s="8">
        <v>0</v>
      </c>
      <c r="J10" s="8">
        <v>0</v>
      </c>
      <c r="K10" s="8">
        <v>-25</v>
      </c>
      <c r="L10" s="8">
        <v>-36</v>
      </c>
      <c r="M10" s="8">
        <v>-36</v>
      </c>
      <c r="N10" s="28">
        <v>-400</v>
      </c>
      <c r="O10" s="8">
        <f t="shared" si="0"/>
        <v>-497</v>
      </c>
      <c r="P10" s="8"/>
      <c r="Q10" s="8"/>
    </row>
    <row r="11" spans="1:17" x14ac:dyDescent="0.25">
      <c r="A11" s="1" t="s">
        <v>30</v>
      </c>
      <c r="B11" s="8">
        <v>-106</v>
      </c>
      <c r="C11" s="8">
        <v>-2644</v>
      </c>
      <c r="D11" s="8">
        <v>-108</v>
      </c>
      <c r="E11" s="8">
        <v>-351</v>
      </c>
      <c r="F11" s="8">
        <v>-147</v>
      </c>
      <c r="G11" s="8">
        <v>-289</v>
      </c>
      <c r="H11" s="8">
        <v>27</v>
      </c>
      <c r="I11" s="8">
        <v>-47</v>
      </c>
      <c r="J11" s="8">
        <v>-310</v>
      </c>
      <c r="K11" s="8">
        <v>-88</v>
      </c>
      <c r="L11" s="8">
        <v>-314</v>
      </c>
      <c r="M11" s="8">
        <v>-249</v>
      </c>
      <c r="N11" s="28">
        <v>-204</v>
      </c>
      <c r="O11" s="8">
        <f t="shared" si="0"/>
        <v>-4830</v>
      </c>
      <c r="P11" s="8"/>
      <c r="Q11" s="8"/>
    </row>
    <row r="12" spans="1:17" x14ac:dyDescent="0.25">
      <c r="A12" s="1" t="s">
        <v>31</v>
      </c>
      <c r="B12" s="8"/>
      <c r="C12" s="8"/>
      <c r="D12" s="8"/>
      <c r="E12" s="8"/>
      <c r="F12" s="8"/>
      <c r="G12" s="8"/>
      <c r="H12" s="8"/>
      <c r="I12" s="8"/>
      <c r="J12" s="8"/>
      <c r="K12" s="8"/>
      <c r="L12" s="8"/>
      <c r="M12" s="8"/>
      <c r="N12" s="28"/>
      <c r="O12" s="8">
        <f t="shared" si="0"/>
        <v>0</v>
      </c>
      <c r="P12" s="8"/>
      <c r="Q12" s="8"/>
    </row>
    <row r="13" spans="1:17" x14ac:dyDescent="0.25">
      <c r="A13" s="1" t="s">
        <v>32</v>
      </c>
      <c r="B13" s="8">
        <v>-239</v>
      </c>
      <c r="C13" s="8">
        <v>-73</v>
      </c>
      <c r="D13" s="8">
        <v>122</v>
      </c>
      <c r="E13" s="8">
        <v>134</v>
      </c>
      <c r="F13" s="8">
        <v>-48</v>
      </c>
      <c r="G13" s="8">
        <v>-177</v>
      </c>
      <c r="H13" s="8">
        <v>-74</v>
      </c>
      <c r="I13" s="8">
        <v>196</v>
      </c>
      <c r="J13" s="8">
        <v>-88</v>
      </c>
      <c r="K13" s="8">
        <v>-130</v>
      </c>
      <c r="L13" s="8">
        <v>-6</v>
      </c>
      <c r="M13" s="8">
        <v>-219</v>
      </c>
      <c r="N13" s="28">
        <v>-118</v>
      </c>
      <c r="O13" s="8">
        <f t="shared" si="0"/>
        <v>-720</v>
      </c>
      <c r="P13" s="8"/>
      <c r="Q13" s="8"/>
    </row>
    <row r="14" spans="1:17" x14ac:dyDescent="0.25">
      <c r="A14" s="1" t="s">
        <v>33</v>
      </c>
      <c r="B14" s="8">
        <v>-198</v>
      </c>
      <c r="C14" s="8">
        <v>-61</v>
      </c>
      <c r="D14" s="8">
        <v>-14</v>
      </c>
      <c r="E14" s="8">
        <v>4</v>
      </c>
      <c r="F14" s="8">
        <v>10</v>
      </c>
      <c r="G14" s="8">
        <v>22</v>
      </c>
      <c r="H14" s="8">
        <v>4</v>
      </c>
      <c r="I14" s="8">
        <v>-34</v>
      </c>
      <c r="J14" s="8">
        <v>40</v>
      </c>
      <c r="K14" s="8">
        <v>-35</v>
      </c>
      <c r="L14" s="8">
        <v>-61</v>
      </c>
      <c r="M14" s="8">
        <v>-87</v>
      </c>
      <c r="N14" s="28">
        <v>-23</v>
      </c>
      <c r="O14" s="8">
        <f t="shared" si="0"/>
        <v>-433</v>
      </c>
      <c r="P14" s="8"/>
      <c r="Q14" s="8"/>
    </row>
    <row r="15" spans="1:17" x14ac:dyDescent="0.25">
      <c r="A15" s="1" t="s">
        <v>53</v>
      </c>
      <c r="B15" s="8">
        <v>5</v>
      </c>
      <c r="C15" s="8">
        <v>50</v>
      </c>
      <c r="D15" s="8">
        <v>20</v>
      </c>
      <c r="E15" s="8">
        <v>-110</v>
      </c>
      <c r="F15" s="8">
        <v>-52</v>
      </c>
      <c r="G15" s="8">
        <v>-163</v>
      </c>
      <c r="H15" s="8">
        <v>-129</v>
      </c>
      <c r="I15" s="8">
        <v>-4</v>
      </c>
      <c r="J15" s="8">
        <v>-36</v>
      </c>
      <c r="K15" s="8">
        <v>-6</v>
      </c>
      <c r="L15" s="8">
        <v>14</v>
      </c>
      <c r="M15" s="8">
        <v>-15</v>
      </c>
      <c r="N15" s="28">
        <v>104</v>
      </c>
      <c r="O15" s="8">
        <f t="shared" si="0"/>
        <v>-322</v>
      </c>
      <c r="P15" s="8"/>
      <c r="Q15" s="8"/>
    </row>
    <row r="16" spans="1:17" x14ac:dyDescent="0.25">
      <c r="A16" s="1" t="s">
        <v>34</v>
      </c>
      <c r="B16" s="8">
        <v>88</v>
      </c>
      <c r="C16" s="8">
        <v>336</v>
      </c>
      <c r="D16" s="8">
        <v>-27</v>
      </c>
      <c r="E16" s="8">
        <v>122</v>
      </c>
      <c r="F16" s="8">
        <v>246</v>
      </c>
      <c r="G16" s="8">
        <v>-206</v>
      </c>
      <c r="H16" s="8">
        <v>437</v>
      </c>
      <c r="I16" s="8">
        <v>-298</v>
      </c>
      <c r="J16" s="8">
        <v>85</v>
      </c>
      <c r="K16" s="8">
        <v>-205</v>
      </c>
      <c r="L16" s="8">
        <v>105</v>
      </c>
      <c r="M16" s="8">
        <v>301</v>
      </c>
      <c r="N16" s="28">
        <v>484</v>
      </c>
      <c r="O16" s="8">
        <f t="shared" si="0"/>
        <v>1468</v>
      </c>
      <c r="P16" s="8"/>
      <c r="Q16" s="8"/>
    </row>
    <row r="17" spans="1:17" x14ac:dyDescent="0.25">
      <c r="A17" s="3" t="s">
        <v>35</v>
      </c>
      <c r="B17" s="25">
        <f>SUM(B5:B16)</f>
        <v>3761</v>
      </c>
      <c r="C17" s="25">
        <f t="shared" ref="C17:O17" si="1">SUM(C5:C16)</f>
        <v>6509</v>
      </c>
      <c r="D17" s="25">
        <f t="shared" si="1"/>
        <v>7900</v>
      </c>
      <c r="E17" s="25">
        <f t="shared" si="1"/>
        <v>8187</v>
      </c>
      <c r="F17" s="25">
        <f t="shared" si="1"/>
        <v>7908</v>
      </c>
      <c r="G17" s="25">
        <f t="shared" si="1"/>
        <v>6319</v>
      </c>
      <c r="H17" s="25">
        <f t="shared" si="1"/>
        <v>6925</v>
      </c>
      <c r="I17" s="25">
        <f t="shared" si="1"/>
        <v>7175</v>
      </c>
      <c r="J17" s="25">
        <f t="shared" si="1"/>
        <v>6581</v>
      </c>
      <c r="K17" s="25">
        <f t="shared" si="1"/>
        <v>5762</v>
      </c>
      <c r="L17" s="25">
        <f t="shared" si="1"/>
        <v>5433</v>
      </c>
      <c r="M17" s="25">
        <f t="shared" si="1"/>
        <v>5940</v>
      </c>
      <c r="N17" s="30">
        <f t="shared" si="1"/>
        <v>4295</v>
      </c>
      <c r="O17" s="25">
        <f t="shared" si="1"/>
        <v>82695</v>
      </c>
      <c r="P17" s="8"/>
      <c r="Q17" s="8"/>
    </row>
    <row r="18" spans="1:17" x14ac:dyDescent="0.25">
      <c r="A18" s="3" t="s">
        <v>36</v>
      </c>
      <c r="B18" s="8"/>
      <c r="C18" s="8"/>
      <c r="D18" s="8"/>
      <c r="E18" s="8"/>
      <c r="F18" s="8"/>
      <c r="G18" s="8"/>
      <c r="H18" s="8"/>
      <c r="I18" s="8"/>
      <c r="J18" s="8"/>
      <c r="K18" s="8"/>
      <c r="L18" s="8"/>
      <c r="M18" s="8"/>
      <c r="N18" s="28"/>
      <c r="O18" s="8"/>
      <c r="P18" s="8"/>
      <c r="Q18" s="8"/>
    </row>
    <row r="19" spans="1:17" x14ac:dyDescent="0.25">
      <c r="A19" s="1" t="s">
        <v>38</v>
      </c>
      <c r="B19" s="8">
        <v>-1402</v>
      </c>
      <c r="C19" s="8">
        <v>-2735</v>
      </c>
      <c r="D19" s="8">
        <v>-2819</v>
      </c>
      <c r="E19" s="8">
        <v>-3193</v>
      </c>
      <c r="F19" s="8">
        <v>-2918</v>
      </c>
      <c r="G19" s="8">
        <v>-2860</v>
      </c>
      <c r="H19" s="8">
        <v>-3205</v>
      </c>
      <c r="I19" s="8">
        <v>-4425</v>
      </c>
      <c r="J19" s="8">
        <v>-3734</v>
      </c>
      <c r="K19" s="8">
        <v>-2975</v>
      </c>
      <c r="L19" s="8">
        <v>-2596</v>
      </c>
      <c r="M19" s="8">
        <v>-2726</v>
      </c>
      <c r="N19" s="28">
        <v>-1953</v>
      </c>
      <c r="O19" s="8">
        <f>SUM(B19:N19)</f>
        <v>-37541</v>
      </c>
      <c r="P19" s="8"/>
      <c r="Q19" s="8"/>
    </row>
    <row r="20" spans="1:17" x14ac:dyDescent="0.25">
      <c r="A20" s="1" t="s">
        <v>39</v>
      </c>
      <c r="B20" s="8">
        <v>-39</v>
      </c>
      <c r="C20" s="8">
        <v>-174</v>
      </c>
      <c r="D20" s="8">
        <v>-244</v>
      </c>
      <c r="E20" s="8">
        <v>-415</v>
      </c>
      <c r="F20" s="8">
        <v>-269</v>
      </c>
      <c r="G20" s="8">
        <v>-397</v>
      </c>
      <c r="H20" s="8">
        <v>-614</v>
      </c>
      <c r="I20" s="8">
        <v>-1226</v>
      </c>
      <c r="J20" s="8">
        <v>-1509</v>
      </c>
      <c r="K20" s="8">
        <v>-943</v>
      </c>
      <c r="L20" s="8">
        <v>-952</v>
      </c>
      <c r="M20" s="8">
        <v>-763</v>
      </c>
      <c r="N20" s="28">
        <v>-445</v>
      </c>
      <c r="O20" s="8">
        <f t="shared" ref="O20:O24" si="2">SUM(B20:N20)</f>
        <v>-7990</v>
      </c>
      <c r="P20" s="8"/>
      <c r="Q20" s="8"/>
    </row>
    <row r="21" spans="1:17" x14ac:dyDescent="0.25">
      <c r="A21" s="1" t="s">
        <v>40</v>
      </c>
      <c r="B21" s="8">
        <v>0</v>
      </c>
      <c r="C21" s="8">
        <v>0</v>
      </c>
      <c r="D21" s="8">
        <v>0</v>
      </c>
      <c r="E21" s="8">
        <v>-6</v>
      </c>
      <c r="F21" s="8">
        <v>-27</v>
      </c>
      <c r="G21" s="8">
        <v>-13</v>
      </c>
      <c r="H21" s="8">
        <v>-8</v>
      </c>
      <c r="I21" s="8">
        <v>-151</v>
      </c>
      <c r="J21" s="8">
        <v>0</v>
      </c>
      <c r="K21" s="8">
        <v>0</v>
      </c>
      <c r="L21" s="8">
        <v>0</v>
      </c>
      <c r="M21" s="8">
        <v>0</v>
      </c>
      <c r="N21" s="28">
        <v>0</v>
      </c>
      <c r="O21" s="8">
        <f t="shared" si="2"/>
        <v>-205</v>
      </c>
      <c r="P21" s="8"/>
      <c r="Q21" s="8"/>
    </row>
    <row r="22" spans="1:17" x14ac:dyDescent="0.25">
      <c r="A22" s="1" t="s">
        <v>41</v>
      </c>
      <c r="B22" s="8">
        <v>0</v>
      </c>
      <c r="C22" s="8">
        <v>1</v>
      </c>
      <c r="D22" s="8">
        <v>32</v>
      </c>
      <c r="E22" s="8">
        <v>42</v>
      </c>
      <c r="F22" s="8">
        <v>45</v>
      </c>
      <c r="G22" s="8">
        <v>34</v>
      </c>
      <c r="H22" s="8">
        <v>27</v>
      </c>
      <c r="I22" s="8">
        <v>27</v>
      </c>
      <c r="J22" s="8">
        <v>0</v>
      </c>
      <c r="K22" s="8">
        <v>0</v>
      </c>
      <c r="L22" s="8">
        <v>0</v>
      </c>
      <c r="M22" s="8">
        <v>0</v>
      </c>
      <c r="N22" s="28">
        <v>0</v>
      </c>
      <c r="O22" s="8">
        <f t="shared" si="2"/>
        <v>208</v>
      </c>
      <c r="P22" s="8"/>
      <c r="Q22" s="8"/>
    </row>
    <row r="23" spans="1:17" x14ac:dyDescent="0.25">
      <c r="A23" s="1" t="s">
        <v>54</v>
      </c>
      <c r="B23" s="8">
        <v>0</v>
      </c>
      <c r="C23" s="8">
        <v>0</v>
      </c>
      <c r="D23" s="8">
        <v>0</v>
      </c>
      <c r="E23" s="8">
        <v>0</v>
      </c>
      <c r="F23" s="8">
        <v>0</v>
      </c>
      <c r="G23" s="8">
        <v>0</v>
      </c>
      <c r="H23" s="8">
        <v>0</v>
      </c>
      <c r="I23" s="8">
        <v>-36</v>
      </c>
      <c r="J23" s="8">
        <v>0</v>
      </c>
      <c r="K23" s="8">
        <v>0</v>
      </c>
      <c r="L23" s="8">
        <v>-130</v>
      </c>
      <c r="M23" s="8">
        <v>0</v>
      </c>
      <c r="N23" s="28">
        <v>-443</v>
      </c>
      <c r="O23" s="8">
        <f t="shared" si="2"/>
        <v>-609</v>
      </c>
      <c r="P23" s="8"/>
      <c r="Q23" s="8"/>
    </row>
    <row r="24" spans="1:17" x14ac:dyDescent="0.25">
      <c r="A24" s="1" t="s">
        <v>42</v>
      </c>
      <c r="B24" s="8">
        <v>-149</v>
      </c>
      <c r="C24" s="8">
        <v>-17</v>
      </c>
      <c r="D24" s="8">
        <v>-32</v>
      </c>
      <c r="E24" s="8">
        <v>-170</v>
      </c>
      <c r="F24" s="8">
        <v>-11</v>
      </c>
      <c r="G24" s="8">
        <v>-247</v>
      </c>
      <c r="H24" s="8">
        <v>-181</v>
      </c>
      <c r="I24" s="8">
        <v>-16</v>
      </c>
      <c r="J24" s="8">
        <v>-6</v>
      </c>
      <c r="K24" s="8">
        <v>55</v>
      </c>
      <c r="L24" s="8">
        <v>-158</v>
      </c>
      <c r="M24" s="8">
        <v>33</v>
      </c>
      <c r="N24" s="28">
        <v>-76</v>
      </c>
      <c r="O24" s="8">
        <f t="shared" si="2"/>
        <v>-975</v>
      </c>
      <c r="P24" s="8"/>
      <c r="Q24" s="8"/>
    </row>
    <row r="25" spans="1:17" x14ac:dyDescent="0.25">
      <c r="A25" s="3" t="s">
        <v>43</v>
      </c>
      <c r="B25" s="25">
        <f>SUM(B19:B24)</f>
        <v>-1590</v>
      </c>
      <c r="C25" s="25">
        <f t="shared" ref="C25:O25" si="3">SUM(C19:C24)</f>
        <v>-2925</v>
      </c>
      <c r="D25" s="25">
        <f t="shared" si="3"/>
        <v>-3063</v>
      </c>
      <c r="E25" s="25">
        <f t="shared" si="3"/>
        <v>-3742</v>
      </c>
      <c r="F25" s="25">
        <f t="shared" si="3"/>
        <v>-3180</v>
      </c>
      <c r="G25" s="25">
        <f t="shared" si="3"/>
        <v>-3483</v>
      </c>
      <c r="H25" s="25">
        <f t="shared" si="3"/>
        <v>-3981</v>
      </c>
      <c r="I25" s="25">
        <f t="shared" si="3"/>
        <v>-5827</v>
      </c>
      <c r="J25" s="25">
        <f t="shared" si="3"/>
        <v>-5249</v>
      </c>
      <c r="K25" s="25">
        <f t="shared" si="3"/>
        <v>-3863</v>
      </c>
      <c r="L25" s="25">
        <f t="shared" si="3"/>
        <v>-3836</v>
      </c>
      <c r="M25" s="25">
        <f t="shared" si="3"/>
        <v>-3456</v>
      </c>
      <c r="N25" s="30">
        <f t="shared" si="3"/>
        <v>-2917</v>
      </c>
      <c r="O25" s="25">
        <f t="shared" si="3"/>
        <v>-47112</v>
      </c>
      <c r="P25" s="8"/>
      <c r="Q25" s="8"/>
    </row>
    <row r="26" spans="1:17" x14ac:dyDescent="0.25">
      <c r="A26" s="3" t="s">
        <v>44</v>
      </c>
      <c r="B26" s="8"/>
      <c r="C26" s="8"/>
      <c r="D26" s="8"/>
      <c r="E26" s="8"/>
      <c r="F26" s="8"/>
      <c r="G26" s="8"/>
      <c r="H26" s="8"/>
      <c r="I26" s="8"/>
      <c r="J26" s="8"/>
      <c r="K26" s="8"/>
      <c r="L26" s="8"/>
      <c r="M26" s="8"/>
      <c r="N26" s="28"/>
      <c r="O26" s="8"/>
      <c r="P26" s="8"/>
      <c r="Q26" s="8"/>
    </row>
    <row r="27" spans="1:17" x14ac:dyDescent="0.25">
      <c r="A27" s="1" t="s">
        <v>45</v>
      </c>
      <c r="B27" s="8">
        <v>1000</v>
      </c>
      <c r="C27" s="8">
        <v>1550</v>
      </c>
      <c r="D27" s="8">
        <v>575</v>
      </c>
      <c r="E27" s="8">
        <v>825</v>
      </c>
      <c r="F27" s="8">
        <v>1500</v>
      </c>
      <c r="G27" s="8">
        <v>1250</v>
      </c>
      <c r="H27" s="8">
        <v>750</v>
      </c>
      <c r="I27" s="8">
        <v>3000</v>
      </c>
      <c r="J27" s="8">
        <v>3000</v>
      </c>
      <c r="K27" s="8">
        <v>3000</v>
      </c>
      <c r="L27" s="8">
        <v>2500</v>
      </c>
      <c r="M27" s="8">
        <v>1500</v>
      </c>
      <c r="N27" s="28">
        <v>1500</v>
      </c>
      <c r="O27" s="8">
        <f>SUM(B27:N27)</f>
        <v>21950</v>
      </c>
      <c r="P27" s="8"/>
      <c r="Q27" s="8"/>
    </row>
    <row r="28" spans="1:17" x14ac:dyDescent="0.25">
      <c r="A28" s="1" t="s">
        <v>46</v>
      </c>
      <c r="B28" s="8">
        <v>-831</v>
      </c>
      <c r="C28" s="8">
        <v>-1543</v>
      </c>
      <c r="D28" s="8">
        <v>-570</v>
      </c>
      <c r="E28" s="8">
        <v>-833</v>
      </c>
      <c r="F28" s="8">
        <v>-746</v>
      </c>
      <c r="G28" s="8">
        <v>-735</v>
      </c>
      <c r="H28" s="8">
        <v>-292</v>
      </c>
      <c r="I28" s="8">
        <v>-371</v>
      </c>
      <c r="J28" s="8">
        <v>-641</v>
      </c>
      <c r="K28" s="8">
        <v>-440</v>
      </c>
      <c r="L28" s="8">
        <v>-482</v>
      </c>
      <c r="M28" s="8">
        <v>-596</v>
      </c>
      <c r="N28" s="28">
        <v>-493</v>
      </c>
      <c r="O28" s="8">
        <f t="shared" ref="O28:O30" si="4">SUM(B28:N28)</f>
        <v>-8573</v>
      </c>
      <c r="P28" s="8"/>
      <c r="Q28" s="8"/>
    </row>
    <row r="29" spans="1:17" x14ac:dyDescent="0.25">
      <c r="A29" s="1" t="s">
        <v>47</v>
      </c>
      <c r="B29" s="8">
        <v>-2100</v>
      </c>
      <c r="C29" s="8">
        <v>-3800</v>
      </c>
      <c r="D29" s="8">
        <v>-4830</v>
      </c>
      <c r="E29" s="8">
        <v>-4425</v>
      </c>
      <c r="F29" s="8">
        <v>-5450</v>
      </c>
      <c r="G29" s="8">
        <v>-4575</v>
      </c>
      <c r="H29" s="8">
        <v>-2500</v>
      </c>
      <c r="I29" s="8">
        <v>-4000</v>
      </c>
      <c r="J29" s="8">
        <v>-3500</v>
      </c>
      <c r="K29" s="8">
        <v>-4000</v>
      </c>
      <c r="L29" s="8">
        <v>-3750</v>
      </c>
      <c r="M29" s="8">
        <v>-3500</v>
      </c>
      <c r="N29" s="28">
        <v>-1250</v>
      </c>
      <c r="O29" s="8">
        <f t="shared" si="4"/>
        <v>-47680</v>
      </c>
      <c r="P29" s="8"/>
      <c r="Q29" s="8"/>
    </row>
    <row r="30" spans="1:17" x14ac:dyDescent="0.25">
      <c r="A30" s="1" t="s">
        <v>42</v>
      </c>
      <c r="B30" s="8">
        <v>-14</v>
      </c>
      <c r="C30" s="8">
        <v>-19</v>
      </c>
      <c r="D30" s="8">
        <v>-10</v>
      </c>
      <c r="E30" s="8">
        <v>-13</v>
      </c>
      <c r="F30" s="8">
        <v>-22</v>
      </c>
      <c r="G30" s="8">
        <v>-19</v>
      </c>
      <c r="H30" s="8">
        <v>-13</v>
      </c>
      <c r="I30" s="8">
        <v>-32</v>
      </c>
      <c r="J30" s="8">
        <v>-32</v>
      </c>
      <c r="K30" s="8">
        <v>-28</v>
      </c>
      <c r="L30" s="8">
        <v>-31</v>
      </c>
      <c r="M30" s="8">
        <v>-15</v>
      </c>
      <c r="N30" s="28">
        <v>-19</v>
      </c>
      <c r="O30" s="8">
        <f t="shared" si="4"/>
        <v>-267</v>
      </c>
      <c r="P30" s="8"/>
      <c r="Q30" s="8"/>
    </row>
    <row r="31" spans="1:17" x14ac:dyDescent="0.25">
      <c r="A31" s="3" t="s">
        <v>48</v>
      </c>
      <c r="B31" s="25">
        <f>SUM(B27:B30)</f>
        <v>-1945</v>
      </c>
      <c r="C31" s="25">
        <f t="shared" ref="C31:O31" si="5">SUM(C27:C30)</f>
        <v>-3812</v>
      </c>
      <c r="D31" s="25">
        <f t="shared" si="5"/>
        <v>-4835</v>
      </c>
      <c r="E31" s="25">
        <f t="shared" si="5"/>
        <v>-4446</v>
      </c>
      <c r="F31" s="25">
        <f t="shared" si="5"/>
        <v>-4718</v>
      </c>
      <c r="G31" s="25">
        <f t="shared" si="5"/>
        <v>-4079</v>
      </c>
      <c r="H31" s="25">
        <f t="shared" si="5"/>
        <v>-2055</v>
      </c>
      <c r="I31" s="25">
        <f t="shared" si="5"/>
        <v>-1403</v>
      </c>
      <c r="J31" s="25">
        <f t="shared" si="5"/>
        <v>-1173</v>
      </c>
      <c r="K31" s="25">
        <f t="shared" si="5"/>
        <v>-1468</v>
      </c>
      <c r="L31" s="25">
        <f t="shared" si="5"/>
        <v>-1763</v>
      </c>
      <c r="M31" s="25">
        <f t="shared" si="5"/>
        <v>-2611</v>
      </c>
      <c r="N31" s="30">
        <f t="shared" si="5"/>
        <v>-262</v>
      </c>
      <c r="O31" s="25">
        <f t="shared" si="5"/>
        <v>-34570</v>
      </c>
      <c r="P31" s="8"/>
      <c r="Q31" s="8"/>
    </row>
    <row r="32" spans="1:17" x14ac:dyDescent="0.25">
      <c r="A32" s="1" t="s">
        <v>49</v>
      </c>
      <c r="B32" s="8">
        <f>B31+B25+B17</f>
        <v>226</v>
      </c>
      <c r="C32" s="8">
        <f t="shared" ref="C32:N32" si="6">C31+C25+C17</f>
        <v>-228</v>
      </c>
      <c r="D32" s="8">
        <f t="shared" si="6"/>
        <v>2</v>
      </c>
      <c r="E32" s="8">
        <f t="shared" si="6"/>
        <v>-1</v>
      </c>
      <c r="F32" s="8">
        <f t="shared" si="6"/>
        <v>10</v>
      </c>
      <c r="G32" s="8">
        <f t="shared" si="6"/>
        <v>-1243</v>
      </c>
      <c r="H32" s="8">
        <f t="shared" si="6"/>
        <v>889</v>
      </c>
      <c r="I32" s="8">
        <f t="shared" si="6"/>
        <v>-55</v>
      </c>
      <c r="J32" s="8">
        <f t="shared" si="6"/>
        <v>159</v>
      </c>
      <c r="K32" s="8">
        <f t="shared" si="6"/>
        <v>431</v>
      </c>
      <c r="L32" s="8">
        <f t="shared" si="6"/>
        <v>-166</v>
      </c>
      <c r="M32" s="8">
        <f t="shared" si="6"/>
        <v>-127</v>
      </c>
      <c r="N32" s="28">
        <f t="shared" si="6"/>
        <v>1116</v>
      </c>
      <c r="O32" s="8">
        <f>SUM(B32:N32)</f>
        <v>1013</v>
      </c>
      <c r="P32" s="8"/>
      <c r="Q32" s="8"/>
    </row>
    <row r="33" spans="1:17" x14ac:dyDescent="0.25">
      <c r="A33" s="1" t="s">
        <v>50</v>
      </c>
      <c r="B33" s="8"/>
      <c r="C33" s="8"/>
      <c r="D33" s="8"/>
      <c r="E33" s="8"/>
      <c r="F33" s="8"/>
      <c r="G33" s="8"/>
      <c r="H33" s="8"/>
      <c r="I33" s="8"/>
      <c r="J33" s="8"/>
      <c r="K33" s="8"/>
      <c r="L33" s="8"/>
      <c r="M33" s="8"/>
      <c r="N33" s="28"/>
      <c r="O33" s="8"/>
      <c r="P33" s="8"/>
      <c r="Q33" s="8"/>
    </row>
    <row r="34" spans="1:17" x14ac:dyDescent="0.25">
      <c r="A34" s="1" t="s">
        <v>51</v>
      </c>
      <c r="B34" s="8">
        <v>1758</v>
      </c>
      <c r="C34" s="8">
        <v>1986</v>
      </c>
      <c r="D34" s="8">
        <v>1984</v>
      </c>
      <c r="E34" s="8">
        <v>1985</v>
      </c>
      <c r="F34" s="8">
        <v>1975</v>
      </c>
      <c r="G34" s="8">
        <v>3218</v>
      </c>
      <c r="H34" s="8">
        <v>2329</v>
      </c>
      <c r="I34" s="8">
        <v>2384</v>
      </c>
      <c r="J34" s="8">
        <v>2225</v>
      </c>
      <c r="K34" s="8">
        <v>1794</v>
      </c>
      <c r="L34" s="8">
        <v>1960</v>
      </c>
      <c r="M34" s="8">
        <v>2087</v>
      </c>
      <c r="N34" s="28">
        <v>971</v>
      </c>
      <c r="O34" s="8">
        <v>971</v>
      </c>
      <c r="P34" s="8"/>
      <c r="Q34" s="8"/>
    </row>
    <row r="35" spans="1:17" ht="20" thickBot="1" x14ac:dyDescent="0.3">
      <c r="A35" s="3" t="s">
        <v>52</v>
      </c>
      <c r="B35" s="10">
        <f>SUM(B32:B34)</f>
        <v>1984</v>
      </c>
      <c r="C35" s="10">
        <f t="shared" ref="C35:O35" si="7">SUM(C32:C34)</f>
        <v>1758</v>
      </c>
      <c r="D35" s="10">
        <f t="shared" si="7"/>
        <v>1986</v>
      </c>
      <c r="E35" s="10">
        <f t="shared" si="7"/>
        <v>1984</v>
      </c>
      <c r="F35" s="10">
        <f t="shared" si="7"/>
        <v>1985</v>
      </c>
      <c r="G35" s="10">
        <f t="shared" si="7"/>
        <v>1975</v>
      </c>
      <c r="H35" s="10">
        <f t="shared" si="7"/>
        <v>3218</v>
      </c>
      <c r="I35" s="10">
        <f t="shared" si="7"/>
        <v>2329</v>
      </c>
      <c r="J35" s="10">
        <f t="shared" si="7"/>
        <v>2384</v>
      </c>
      <c r="K35" s="10">
        <f t="shared" si="7"/>
        <v>2225</v>
      </c>
      <c r="L35" s="10">
        <f t="shared" si="7"/>
        <v>1794</v>
      </c>
      <c r="M35" s="10">
        <f t="shared" si="7"/>
        <v>1960</v>
      </c>
      <c r="N35" s="31">
        <f t="shared" si="7"/>
        <v>2087</v>
      </c>
      <c r="O35" s="10">
        <f t="shared" si="7"/>
        <v>1984</v>
      </c>
      <c r="P35" s="8"/>
      <c r="Q35" s="8"/>
    </row>
    <row r="36" spans="1:17" ht="20" thickTop="1" x14ac:dyDescent="0.25">
      <c r="B36" s="8"/>
      <c r="C36" s="8"/>
      <c r="D36" s="8"/>
      <c r="E36" s="8"/>
      <c r="F36" s="8"/>
      <c r="G36" s="8"/>
      <c r="H36" s="8"/>
      <c r="I36" s="8"/>
      <c r="J36" s="8"/>
      <c r="K36" s="8"/>
      <c r="L36" s="8"/>
      <c r="M36" s="8"/>
      <c r="N36" s="32"/>
      <c r="O36" s="8"/>
      <c r="P36" s="8"/>
      <c r="Q36" s="8"/>
    </row>
    <row r="37" spans="1:17" x14ac:dyDescent="0.25">
      <c r="B37" s="8"/>
      <c r="C37" s="8"/>
      <c r="D37" s="8"/>
      <c r="E37" s="8"/>
      <c r="F37" s="8"/>
      <c r="G37" s="8"/>
      <c r="H37" s="8"/>
      <c r="I37" s="8"/>
      <c r="J37" s="8"/>
      <c r="K37" s="8"/>
      <c r="L37" s="8"/>
      <c r="M37" s="8"/>
      <c r="N37" s="28"/>
      <c r="O37" s="8"/>
      <c r="P37" s="8"/>
      <c r="Q37" s="8"/>
    </row>
    <row r="38" spans="1:17" x14ac:dyDescent="0.25">
      <c r="A38" s="3" t="s">
        <v>162</v>
      </c>
      <c r="B38" s="8"/>
      <c r="C38" s="8"/>
      <c r="D38" s="8"/>
      <c r="E38" s="8"/>
      <c r="F38" s="8"/>
      <c r="G38" s="8"/>
      <c r="H38" s="8"/>
      <c r="I38" s="8"/>
      <c r="J38" s="8"/>
      <c r="K38" s="8"/>
      <c r="L38" s="8"/>
      <c r="M38" s="8"/>
      <c r="N38" s="28"/>
      <c r="O38" s="8"/>
      <c r="P38" s="8"/>
      <c r="Q38" s="8"/>
    </row>
    <row r="39" spans="1:17" x14ac:dyDescent="0.25">
      <c r="A39" s="3" t="s">
        <v>159</v>
      </c>
      <c r="B39" s="8"/>
      <c r="C39" s="8"/>
      <c r="D39" s="8"/>
      <c r="E39" s="8"/>
      <c r="F39" s="8"/>
      <c r="G39" s="8"/>
      <c r="H39" s="8"/>
      <c r="I39" s="8"/>
      <c r="J39" s="8"/>
      <c r="K39" s="8"/>
      <c r="L39" s="8"/>
      <c r="M39" s="8"/>
      <c r="N39" s="28"/>
      <c r="O39" s="8"/>
      <c r="P39" s="8"/>
      <c r="Q39" s="8"/>
    </row>
    <row r="40" spans="1:17" x14ac:dyDescent="0.25">
      <c r="A40" s="3" t="s">
        <v>37</v>
      </c>
      <c r="B40" s="8"/>
      <c r="C40" s="8"/>
      <c r="D40" s="8"/>
      <c r="E40" s="8"/>
      <c r="F40" s="8"/>
      <c r="G40" s="8"/>
      <c r="H40" s="8"/>
      <c r="I40" s="8"/>
      <c r="J40" s="8"/>
      <c r="K40" s="8"/>
      <c r="L40" s="8"/>
      <c r="M40" s="8"/>
      <c r="N40" s="28"/>
      <c r="O40" s="8"/>
      <c r="P40" s="8"/>
      <c r="Q40" s="8"/>
    </row>
    <row r="41" spans="1:17" x14ac:dyDescent="0.25">
      <c r="A41" s="3" t="s">
        <v>160</v>
      </c>
      <c r="B41" s="24">
        <f>B5</f>
        <v>3035</v>
      </c>
      <c r="C41" s="24">
        <f t="shared" ref="C41:N41" si="8">C5</f>
        <v>5990</v>
      </c>
      <c r="D41" s="24">
        <f t="shared" si="8"/>
        <v>5161</v>
      </c>
      <c r="E41" s="24">
        <f t="shared" si="8"/>
        <v>5481</v>
      </c>
      <c r="F41" s="24">
        <f t="shared" si="8"/>
        <v>5219</v>
      </c>
      <c r="G41" s="24">
        <f t="shared" si="8"/>
        <v>11300</v>
      </c>
      <c r="H41" s="24">
        <f t="shared" si="8"/>
        <v>3569</v>
      </c>
      <c r="I41" s="24">
        <f t="shared" si="8"/>
        <v>4248</v>
      </c>
      <c r="J41" s="24">
        <f t="shared" si="8"/>
        <v>3869</v>
      </c>
      <c r="K41" s="24">
        <f t="shared" si="8"/>
        <v>3793</v>
      </c>
      <c r="L41" s="24">
        <f t="shared" si="8"/>
        <v>3372</v>
      </c>
      <c r="M41" s="24">
        <f t="shared" si="8"/>
        <v>2972</v>
      </c>
      <c r="N41" s="29">
        <f t="shared" si="8"/>
        <v>2235</v>
      </c>
      <c r="O41" s="24">
        <f>SUM(B41:N41)</f>
        <v>60244</v>
      </c>
      <c r="P41" s="8"/>
      <c r="Q41" s="8"/>
    </row>
    <row r="42" spans="1:17" ht="40" x14ac:dyDescent="0.25">
      <c r="A42" s="23" t="s">
        <v>26</v>
      </c>
      <c r="B42" s="8"/>
      <c r="C42" s="8"/>
      <c r="D42" s="8"/>
      <c r="E42" s="8"/>
      <c r="F42" s="8"/>
      <c r="G42" s="8"/>
      <c r="H42" s="8"/>
      <c r="I42" s="8"/>
      <c r="J42" s="8"/>
      <c r="K42" s="8"/>
      <c r="L42" s="8"/>
      <c r="M42" s="8"/>
      <c r="N42" s="28"/>
      <c r="O42" s="8"/>
      <c r="P42" s="8"/>
      <c r="Q42" s="8"/>
    </row>
    <row r="43" spans="1:17" x14ac:dyDescent="0.25">
      <c r="A43" s="1" t="s">
        <v>27</v>
      </c>
      <c r="B43" s="8">
        <f>B7</f>
        <v>1247</v>
      </c>
      <c r="C43" s="8">
        <f t="shared" ref="C43:N43" si="9">C7</f>
        <v>2456</v>
      </c>
      <c r="D43" s="8">
        <f t="shared" si="9"/>
        <v>2476</v>
      </c>
      <c r="E43" s="8">
        <f t="shared" si="9"/>
        <v>2403</v>
      </c>
      <c r="F43" s="8">
        <f t="shared" si="9"/>
        <v>2317</v>
      </c>
      <c r="G43" s="8">
        <f t="shared" si="9"/>
        <v>2352</v>
      </c>
      <c r="H43" s="8">
        <f t="shared" si="9"/>
        <v>2128</v>
      </c>
      <c r="I43" s="8">
        <f t="shared" si="9"/>
        <v>2001</v>
      </c>
      <c r="J43" s="8">
        <f t="shared" si="9"/>
        <v>2123</v>
      </c>
      <c r="K43" s="8">
        <f t="shared" si="9"/>
        <v>1973</v>
      </c>
      <c r="L43" s="8">
        <f t="shared" si="9"/>
        <v>1889</v>
      </c>
      <c r="M43" s="8">
        <f t="shared" si="9"/>
        <v>1807</v>
      </c>
      <c r="N43" s="28">
        <f t="shared" si="9"/>
        <v>1532</v>
      </c>
      <c r="O43" s="8">
        <f>SUM(B43:N43)</f>
        <v>26704</v>
      </c>
      <c r="P43" s="8"/>
      <c r="Q43" s="8"/>
    </row>
    <row r="44" spans="1:17" x14ac:dyDescent="0.25">
      <c r="A44" s="1" t="s">
        <v>28</v>
      </c>
      <c r="B44" s="8">
        <f>B8</f>
        <v>-62</v>
      </c>
      <c r="C44" s="8">
        <f t="shared" ref="C44:N44" si="10">C8</f>
        <v>446</v>
      </c>
      <c r="D44" s="8">
        <f t="shared" si="10"/>
        <v>289</v>
      </c>
      <c r="E44" s="8">
        <f t="shared" si="10"/>
        <v>553</v>
      </c>
      <c r="F44" s="8">
        <f t="shared" si="10"/>
        <v>381</v>
      </c>
      <c r="G44" s="8">
        <f t="shared" si="10"/>
        <v>-6435</v>
      </c>
      <c r="H44" s="8">
        <f t="shared" si="10"/>
        <v>998</v>
      </c>
      <c r="I44" s="8">
        <f t="shared" si="10"/>
        <v>1148</v>
      </c>
      <c r="J44" s="8">
        <f t="shared" si="10"/>
        <v>941</v>
      </c>
      <c r="K44" s="8">
        <f t="shared" si="10"/>
        <v>583</v>
      </c>
      <c r="L44" s="8">
        <f t="shared" si="10"/>
        <v>660</v>
      </c>
      <c r="M44" s="8">
        <f t="shared" si="10"/>
        <v>1509</v>
      </c>
      <c r="N44" s="28">
        <f t="shared" si="10"/>
        <v>710</v>
      </c>
      <c r="O44" s="8">
        <f t="shared" ref="O44:O45" si="11">SUM(B44:N44)</f>
        <v>1721</v>
      </c>
      <c r="P44" s="8"/>
      <c r="Q44" s="8"/>
    </row>
    <row r="45" spans="1:17" x14ac:dyDescent="0.25">
      <c r="A45" s="1" t="s">
        <v>161</v>
      </c>
      <c r="B45" s="8">
        <f>SUM(B9:B16)</f>
        <v>-459</v>
      </c>
      <c r="C45" s="8">
        <f t="shared" ref="C45:N45" si="12">SUM(C9:C16)</f>
        <v>-2383</v>
      </c>
      <c r="D45" s="8">
        <f t="shared" si="12"/>
        <v>-26</v>
      </c>
      <c r="E45" s="8">
        <f t="shared" si="12"/>
        <v>-250</v>
      </c>
      <c r="F45" s="8">
        <f t="shared" si="12"/>
        <v>-9</v>
      </c>
      <c r="G45" s="8">
        <f t="shared" si="12"/>
        <v>-898</v>
      </c>
      <c r="H45" s="8">
        <f t="shared" si="12"/>
        <v>230</v>
      </c>
      <c r="I45" s="8">
        <f t="shared" si="12"/>
        <v>-222</v>
      </c>
      <c r="J45" s="8">
        <f t="shared" si="12"/>
        <v>-352</v>
      </c>
      <c r="K45" s="8">
        <f t="shared" si="12"/>
        <v>-587</v>
      </c>
      <c r="L45" s="8">
        <f t="shared" si="12"/>
        <v>-488</v>
      </c>
      <c r="M45" s="8">
        <f t="shared" si="12"/>
        <v>-348</v>
      </c>
      <c r="N45" s="28">
        <f t="shared" si="12"/>
        <v>-182</v>
      </c>
      <c r="O45" s="8">
        <f t="shared" si="11"/>
        <v>-5974</v>
      </c>
      <c r="P45" s="8"/>
      <c r="Q45" s="8"/>
    </row>
    <row r="46" spans="1:17" x14ac:dyDescent="0.25">
      <c r="A46" s="3" t="s">
        <v>35</v>
      </c>
      <c r="B46" s="25">
        <f>SUM(B41:B45)</f>
        <v>3761</v>
      </c>
      <c r="C46" s="25">
        <f t="shared" ref="C46:O46" si="13">SUM(C41:C45)</f>
        <v>6509</v>
      </c>
      <c r="D46" s="25">
        <f t="shared" si="13"/>
        <v>7900</v>
      </c>
      <c r="E46" s="25">
        <f t="shared" si="13"/>
        <v>8187</v>
      </c>
      <c r="F46" s="25">
        <f t="shared" si="13"/>
        <v>7908</v>
      </c>
      <c r="G46" s="25">
        <f t="shared" si="13"/>
        <v>6319</v>
      </c>
      <c r="H46" s="25">
        <f t="shared" si="13"/>
        <v>6925</v>
      </c>
      <c r="I46" s="25">
        <f t="shared" si="13"/>
        <v>7175</v>
      </c>
      <c r="J46" s="25">
        <f t="shared" si="13"/>
        <v>6581</v>
      </c>
      <c r="K46" s="25">
        <f t="shared" si="13"/>
        <v>5762</v>
      </c>
      <c r="L46" s="25">
        <f t="shared" si="13"/>
        <v>5433</v>
      </c>
      <c r="M46" s="25">
        <f t="shared" si="13"/>
        <v>5940</v>
      </c>
      <c r="N46" s="30">
        <f t="shared" si="13"/>
        <v>4295</v>
      </c>
      <c r="O46" s="25">
        <f t="shared" si="13"/>
        <v>82695</v>
      </c>
      <c r="P46" s="8"/>
      <c r="Q46" s="8"/>
    </row>
    <row r="47" spans="1:17" x14ac:dyDescent="0.25">
      <c r="A47" s="3" t="s">
        <v>36</v>
      </c>
      <c r="B47" s="8"/>
      <c r="C47" s="8"/>
      <c r="D47" s="8"/>
      <c r="E47" s="8"/>
      <c r="F47" s="8"/>
      <c r="G47" s="8"/>
      <c r="H47" s="8"/>
      <c r="I47" s="8"/>
      <c r="J47" s="8"/>
      <c r="K47" s="8"/>
      <c r="L47" s="8"/>
      <c r="M47" s="8"/>
      <c r="N47" s="28"/>
      <c r="O47" s="8"/>
      <c r="P47" s="8"/>
      <c r="Q47" s="8"/>
    </row>
    <row r="48" spans="1:17" x14ac:dyDescent="0.25">
      <c r="A48" s="1" t="s">
        <v>163</v>
      </c>
      <c r="B48" s="8">
        <f>SUM(B19:B20)</f>
        <v>-1441</v>
      </c>
      <c r="C48" s="8">
        <f t="shared" ref="C48:N48" si="14">SUM(C19:C20)</f>
        <v>-2909</v>
      </c>
      <c r="D48" s="8">
        <f t="shared" si="14"/>
        <v>-3063</v>
      </c>
      <c r="E48" s="8">
        <f t="shared" si="14"/>
        <v>-3608</v>
      </c>
      <c r="F48" s="8">
        <f t="shared" si="14"/>
        <v>-3187</v>
      </c>
      <c r="G48" s="8">
        <f t="shared" si="14"/>
        <v>-3257</v>
      </c>
      <c r="H48" s="8">
        <f t="shared" si="14"/>
        <v>-3819</v>
      </c>
      <c r="I48" s="8">
        <f t="shared" si="14"/>
        <v>-5651</v>
      </c>
      <c r="J48" s="8">
        <f t="shared" si="14"/>
        <v>-5243</v>
      </c>
      <c r="K48" s="8">
        <f t="shared" si="14"/>
        <v>-3918</v>
      </c>
      <c r="L48" s="8">
        <f t="shared" si="14"/>
        <v>-3548</v>
      </c>
      <c r="M48" s="8">
        <f t="shared" si="14"/>
        <v>-3489</v>
      </c>
      <c r="N48" s="28">
        <f t="shared" si="14"/>
        <v>-2398</v>
      </c>
      <c r="O48" s="8">
        <f>SUM(B48:N48)</f>
        <v>-45531</v>
      </c>
      <c r="P48" s="8"/>
      <c r="Q48" s="8"/>
    </row>
    <row r="49" spans="1:17" x14ac:dyDescent="0.25">
      <c r="A49" s="1" t="s">
        <v>164</v>
      </c>
      <c r="B49" s="8">
        <f>SUM(B21:B24)</f>
        <v>-149</v>
      </c>
      <c r="C49" s="8">
        <f t="shared" ref="C49:N49" si="15">SUM(C21:C24)</f>
        <v>-16</v>
      </c>
      <c r="D49" s="8">
        <f t="shared" si="15"/>
        <v>0</v>
      </c>
      <c r="E49" s="8">
        <f t="shared" si="15"/>
        <v>-134</v>
      </c>
      <c r="F49" s="8">
        <f t="shared" si="15"/>
        <v>7</v>
      </c>
      <c r="G49" s="8">
        <f t="shared" si="15"/>
        <v>-226</v>
      </c>
      <c r="H49" s="8">
        <f t="shared" si="15"/>
        <v>-162</v>
      </c>
      <c r="I49" s="8">
        <f t="shared" si="15"/>
        <v>-176</v>
      </c>
      <c r="J49" s="8">
        <f t="shared" si="15"/>
        <v>-6</v>
      </c>
      <c r="K49" s="8">
        <f t="shared" si="15"/>
        <v>55</v>
      </c>
      <c r="L49" s="8">
        <f t="shared" si="15"/>
        <v>-288</v>
      </c>
      <c r="M49" s="8">
        <f t="shared" si="15"/>
        <v>33</v>
      </c>
      <c r="N49" s="28">
        <f t="shared" si="15"/>
        <v>-519</v>
      </c>
      <c r="O49" s="8">
        <f>SUM(B49:N49)</f>
        <v>-1581</v>
      </c>
      <c r="P49" s="8"/>
      <c r="Q49" s="8"/>
    </row>
    <row r="50" spans="1:17" x14ac:dyDescent="0.25">
      <c r="A50" s="3" t="s">
        <v>165</v>
      </c>
      <c r="B50" s="25">
        <f>SUM(B48:B49)</f>
        <v>-1590</v>
      </c>
      <c r="C50" s="25">
        <f t="shared" ref="C50:O50" si="16">SUM(C48:C49)</f>
        <v>-2925</v>
      </c>
      <c r="D50" s="25">
        <f t="shared" si="16"/>
        <v>-3063</v>
      </c>
      <c r="E50" s="25">
        <f t="shared" si="16"/>
        <v>-3742</v>
      </c>
      <c r="F50" s="25">
        <f t="shared" si="16"/>
        <v>-3180</v>
      </c>
      <c r="G50" s="25">
        <f t="shared" si="16"/>
        <v>-3483</v>
      </c>
      <c r="H50" s="25">
        <f t="shared" si="16"/>
        <v>-3981</v>
      </c>
      <c r="I50" s="25">
        <f t="shared" si="16"/>
        <v>-5827</v>
      </c>
      <c r="J50" s="25">
        <f t="shared" si="16"/>
        <v>-5249</v>
      </c>
      <c r="K50" s="25">
        <f t="shared" si="16"/>
        <v>-3863</v>
      </c>
      <c r="L50" s="25">
        <f t="shared" si="16"/>
        <v>-3836</v>
      </c>
      <c r="M50" s="25">
        <f t="shared" si="16"/>
        <v>-3456</v>
      </c>
      <c r="N50" s="30">
        <f t="shared" si="16"/>
        <v>-2917</v>
      </c>
      <c r="O50" s="25">
        <f t="shared" si="16"/>
        <v>-47112</v>
      </c>
      <c r="P50" s="8"/>
      <c r="Q50" s="8"/>
    </row>
    <row r="51" spans="1:17" x14ac:dyDescent="0.25">
      <c r="A51" s="3" t="s">
        <v>44</v>
      </c>
      <c r="B51" s="38"/>
      <c r="C51" s="38"/>
      <c r="D51" s="38"/>
      <c r="E51" s="38"/>
      <c r="F51" s="38"/>
      <c r="G51" s="38"/>
      <c r="H51" s="38"/>
      <c r="I51" s="38"/>
      <c r="J51" s="38"/>
      <c r="K51" s="38"/>
      <c r="L51" s="38"/>
      <c r="M51" s="38"/>
      <c r="N51" s="29"/>
      <c r="O51" s="8"/>
      <c r="P51" s="8"/>
      <c r="Q51" s="8"/>
    </row>
    <row r="52" spans="1:17" x14ac:dyDescent="0.25">
      <c r="A52" s="1" t="s">
        <v>167</v>
      </c>
      <c r="B52" s="37">
        <f>SUM(B27:B28)</f>
        <v>169</v>
      </c>
      <c r="C52" s="37">
        <f t="shared" ref="C52:N52" si="17">SUM(C27:C28)</f>
        <v>7</v>
      </c>
      <c r="D52" s="37">
        <f t="shared" si="17"/>
        <v>5</v>
      </c>
      <c r="E52" s="37">
        <f t="shared" si="17"/>
        <v>-8</v>
      </c>
      <c r="F52" s="37">
        <f t="shared" si="17"/>
        <v>754</v>
      </c>
      <c r="G52" s="37">
        <f t="shared" si="17"/>
        <v>515</v>
      </c>
      <c r="H52" s="37">
        <f t="shared" si="17"/>
        <v>458</v>
      </c>
      <c r="I52" s="37">
        <f t="shared" si="17"/>
        <v>2629</v>
      </c>
      <c r="J52" s="37">
        <f t="shared" si="17"/>
        <v>2359</v>
      </c>
      <c r="K52" s="37">
        <f t="shared" si="17"/>
        <v>2560</v>
      </c>
      <c r="L52" s="37">
        <f t="shared" si="17"/>
        <v>2018</v>
      </c>
      <c r="M52" s="37">
        <f t="shared" si="17"/>
        <v>904</v>
      </c>
      <c r="N52" s="28">
        <f t="shared" si="17"/>
        <v>1007</v>
      </c>
      <c r="O52" s="8">
        <f>SUM(B52:N52)</f>
        <v>13377</v>
      </c>
      <c r="P52" s="8"/>
      <c r="Q52" s="8"/>
    </row>
    <row r="53" spans="1:17" x14ac:dyDescent="0.25">
      <c r="A53" s="1" t="s">
        <v>47</v>
      </c>
      <c r="B53" s="37">
        <f>B29</f>
        <v>-2100</v>
      </c>
      <c r="C53" s="37">
        <f t="shared" ref="C53:N53" si="18">C29</f>
        <v>-3800</v>
      </c>
      <c r="D53" s="37">
        <f t="shared" si="18"/>
        <v>-4830</v>
      </c>
      <c r="E53" s="37">
        <f t="shared" si="18"/>
        <v>-4425</v>
      </c>
      <c r="F53" s="37">
        <f t="shared" si="18"/>
        <v>-5450</v>
      </c>
      <c r="G53" s="37">
        <f t="shared" si="18"/>
        <v>-4575</v>
      </c>
      <c r="H53" s="37">
        <f t="shared" si="18"/>
        <v>-2500</v>
      </c>
      <c r="I53" s="37">
        <f t="shared" si="18"/>
        <v>-4000</v>
      </c>
      <c r="J53" s="37">
        <f t="shared" si="18"/>
        <v>-3500</v>
      </c>
      <c r="K53" s="37">
        <f t="shared" si="18"/>
        <v>-4000</v>
      </c>
      <c r="L53" s="37">
        <f t="shared" si="18"/>
        <v>-3750</v>
      </c>
      <c r="M53" s="37">
        <f t="shared" si="18"/>
        <v>-3500</v>
      </c>
      <c r="N53" s="28">
        <f t="shared" si="18"/>
        <v>-1250</v>
      </c>
      <c r="O53" s="8">
        <f t="shared" ref="O53:O54" si="19">SUM(B53:N53)</f>
        <v>-47680</v>
      </c>
      <c r="P53" s="8"/>
      <c r="Q53" s="8"/>
    </row>
    <row r="54" spans="1:17" x14ac:dyDescent="0.25">
      <c r="A54" s="1" t="s">
        <v>42</v>
      </c>
      <c r="B54" s="37">
        <f>B30</f>
        <v>-14</v>
      </c>
      <c r="C54" s="37">
        <f t="shared" ref="C54:N54" si="20">C30</f>
        <v>-19</v>
      </c>
      <c r="D54" s="37">
        <f t="shared" si="20"/>
        <v>-10</v>
      </c>
      <c r="E54" s="37">
        <f t="shared" si="20"/>
        <v>-13</v>
      </c>
      <c r="F54" s="37">
        <f t="shared" si="20"/>
        <v>-22</v>
      </c>
      <c r="G54" s="37">
        <f t="shared" si="20"/>
        <v>-19</v>
      </c>
      <c r="H54" s="37">
        <f t="shared" si="20"/>
        <v>-13</v>
      </c>
      <c r="I54" s="37">
        <f t="shared" si="20"/>
        <v>-32</v>
      </c>
      <c r="J54" s="37">
        <f t="shared" si="20"/>
        <v>-32</v>
      </c>
      <c r="K54" s="37">
        <f t="shared" si="20"/>
        <v>-28</v>
      </c>
      <c r="L54" s="37">
        <f t="shared" si="20"/>
        <v>-31</v>
      </c>
      <c r="M54" s="37">
        <f t="shared" si="20"/>
        <v>-15</v>
      </c>
      <c r="N54" s="28">
        <f t="shared" si="20"/>
        <v>-19</v>
      </c>
      <c r="O54" s="8">
        <f t="shared" si="19"/>
        <v>-267</v>
      </c>
      <c r="P54" s="8"/>
      <c r="Q54" s="8"/>
    </row>
    <row r="55" spans="1:17" x14ac:dyDescent="0.25">
      <c r="A55" s="3" t="s">
        <v>166</v>
      </c>
      <c r="B55" s="25">
        <f>SUM(B52:B54)</f>
        <v>-1945</v>
      </c>
      <c r="C55" s="25">
        <f t="shared" ref="C55:O55" si="21">SUM(C52:C54)</f>
        <v>-3812</v>
      </c>
      <c r="D55" s="25">
        <f t="shared" si="21"/>
        <v>-4835</v>
      </c>
      <c r="E55" s="25">
        <f t="shared" si="21"/>
        <v>-4446</v>
      </c>
      <c r="F55" s="25">
        <f t="shared" si="21"/>
        <v>-4718</v>
      </c>
      <c r="G55" s="25">
        <f t="shared" si="21"/>
        <v>-4079</v>
      </c>
      <c r="H55" s="25">
        <f t="shared" si="21"/>
        <v>-2055</v>
      </c>
      <c r="I55" s="25">
        <f t="shared" si="21"/>
        <v>-1403</v>
      </c>
      <c r="J55" s="25">
        <f t="shared" si="21"/>
        <v>-1173</v>
      </c>
      <c r="K55" s="25">
        <f t="shared" si="21"/>
        <v>-1468</v>
      </c>
      <c r="L55" s="25">
        <f t="shared" si="21"/>
        <v>-1763</v>
      </c>
      <c r="M55" s="25">
        <f t="shared" si="21"/>
        <v>-2611</v>
      </c>
      <c r="N55" s="30">
        <f t="shared" si="21"/>
        <v>-262</v>
      </c>
      <c r="O55" s="25">
        <f t="shared" si="21"/>
        <v>-34570</v>
      </c>
      <c r="P55" s="8"/>
      <c r="Q55" s="8"/>
    </row>
    <row r="56" spans="1:17" x14ac:dyDescent="0.25">
      <c r="A56" s="1" t="s">
        <v>49</v>
      </c>
      <c r="B56" s="37">
        <f>B55+B50+B46</f>
        <v>226</v>
      </c>
      <c r="C56" s="37">
        <f t="shared" ref="C56:N56" si="22">C55+C50+C46</f>
        <v>-228</v>
      </c>
      <c r="D56" s="37">
        <f t="shared" si="22"/>
        <v>2</v>
      </c>
      <c r="E56" s="37">
        <f t="shared" si="22"/>
        <v>-1</v>
      </c>
      <c r="F56" s="37">
        <f t="shared" si="22"/>
        <v>10</v>
      </c>
      <c r="G56" s="37">
        <f t="shared" si="22"/>
        <v>-1243</v>
      </c>
      <c r="H56" s="37">
        <f t="shared" si="22"/>
        <v>889</v>
      </c>
      <c r="I56" s="37">
        <f t="shared" si="22"/>
        <v>-55</v>
      </c>
      <c r="J56" s="37">
        <f t="shared" si="22"/>
        <v>159</v>
      </c>
      <c r="K56" s="37">
        <f t="shared" si="22"/>
        <v>431</v>
      </c>
      <c r="L56" s="37">
        <f t="shared" si="22"/>
        <v>-166</v>
      </c>
      <c r="M56" s="37">
        <f t="shared" si="22"/>
        <v>-127</v>
      </c>
      <c r="N56" s="28">
        <f t="shared" si="22"/>
        <v>1116</v>
      </c>
      <c r="O56" s="8">
        <f>SUM(B56:N56)</f>
        <v>1013</v>
      </c>
      <c r="P56" s="8"/>
      <c r="Q56" s="8"/>
    </row>
    <row r="57" spans="1:17" x14ac:dyDescent="0.25">
      <c r="A57" s="1" t="s">
        <v>50</v>
      </c>
      <c r="B57" s="37"/>
      <c r="C57" s="37"/>
      <c r="D57" s="37"/>
      <c r="E57" s="37"/>
      <c r="F57" s="37"/>
      <c r="G57" s="37"/>
      <c r="H57" s="37"/>
      <c r="I57" s="37"/>
      <c r="J57" s="37"/>
      <c r="K57" s="37"/>
      <c r="L57" s="37"/>
      <c r="M57" s="37"/>
      <c r="N57" s="28"/>
      <c r="O57" s="8"/>
      <c r="P57" s="8"/>
      <c r="Q57" s="8"/>
    </row>
    <row r="58" spans="1:17" x14ac:dyDescent="0.25">
      <c r="A58" s="1" t="s">
        <v>51</v>
      </c>
      <c r="B58" s="8">
        <v>1758</v>
      </c>
      <c r="C58" s="8">
        <v>1986</v>
      </c>
      <c r="D58" s="8">
        <v>1984</v>
      </c>
      <c r="E58" s="8">
        <v>1985</v>
      </c>
      <c r="F58" s="8">
        <v>1975</v>
      </c>
      <c r="G58" s="8">
        <v>3218</v>
      </c>
      <c r="H58" s="8">
        <v>2329</v>
      </c>
      <c r="I58" s="8">
        <v>2384</v>
      </c>
      <c r="J58" s="8">
        <v>2225</v>
      </c>
      <c r="K58" s="8">
        <v>1794</v>
      </c>
      <c r="L58" s="8">
        <v>1960</v>
      </c>
      <c r="M58" s="8">
        <v>2087</v>
      </c>
      <c r="N58" s="28">
        <v>971</v>
      </c>
      <c r="O58" s="8">
        <v>971</v>
      </c>
      <c r="P58" s="8"/>
      <c r="Q58" s="8"/>
    </row>
    <row r="59" spans="1:17" ht="20" thickBot="1" x14ac:dyDescent="0.3">
      <c r="A59" s="3" t="s">
        <v>52</v>
      </c>
      <c r="B59" s="10">
        <f>SUM(B56:B58)</f>
        <v>1984</v>
      </c>
      <c r="C59" s="10">
        <f t="shared" ref="C59:O59" si="23">SUM(C56:C58)</f>
        <v>1758</v>
      </c>
      <c r="D59" s="10">
        <f t="shared" si="23"/>
        <v>1986</v>
      </c>
      <c r="E59" s="10">
        <f t="shared" si="23"/>
        <v>1984</v>
      </c>
      <c r="F59" s="10">
        <f t="shared" si="23"/>
        <v>1985</v>
      </c>
      <c r="G59" s="10">
        <f t="shared" si="23"/>
        <v>1975</v>
      </c>
      <c r="H59" s="10">
        <f t="shared" si="23"/>
        <v>3218</v>
      </c>
      <c r="I59" s="10">
        <f t="shared" si="23"/>
        <v>2329</v>
      </c>
      <c r="J59" s="10">
        <f t="shared" si="23"/>
        <v>2384</v>
      </c>
      <c r="K59" s="10">
        <f t="shared" si="23"/>
        <v>2225</v>
      </c>
      <c r="L59" s="10">
        <f t="shared" si="23"/>
        <v>1794</v>
      </c>
      <c r="M59" s="10">
        <f t="shared" si="23"/>
        <v>1960</v>
      </c>
      <c r="N59" s="31">
        <f t="shared" si="23"/>
        <v>2087</v>
      </c>
      <c r="O59" s="10">
        <f t="shared" si="23"/>
        <v>1984</v>
      </c>
      <c r="P59" s="8"/>
      <c r="Q59" s="8"/>
    </row>
    <row r="60" spans="1:17" ht="20" thickTop="1" x14ac:dyDescent="0.25">
      <c r="B60" s="8"/>
      <c r="C60" s="8"/>
      <c r="D60" s="8"/>
      <c r="E60" s="8"/>
      <c r="F60" s="8"/>
      <c r="G60" s="8"/>
      <c r="H60" s="8"/>
      <c r="I60" s="8"/>
      <c r="J60" s="8"/>
      <c r="K60" s="8"/>
      <c r="L60" s="8"/>
      <c r="M60" s="8"/>
      <c r="N60" s="28"/>
      <c r="O60" s="8"/>
      <c r="P60" s="8"/>
      <c r="Q60" s="8"/>
    </row>
    <row r="61" spans="1:17" x14ac:dyDescent="0.25">
      <c r="A61" s="3" t="s">
        <v>60</v>
      </c>
      <c r="B61" s="8"/>
      <c r="C61" s="8"/>
      <c r="D61" s="8"/>
      <c r="E61" s="8"/>
      <c r="F61" s="8"/>
      <c r="G61" s="8"/>
      <c r="H61" s="8"/>
      <c r="I61" s="8"/>
      <c r="J61" s="8"/>
      <c r="K61" s="8"/>
      <c r="L61" s="8"/>
      <c r="M61" s="8"/>
      <c r="N61" s="28"/>
      <c r="O61" s="8"/>
      <c r="P61" s="8"/>
      <c r="Q61" s="8"/>
    </row>
    <row r="62" spans="1:17" x14ac:dyDescent="0.25">
      <c r="A62" s="1" t="s">
        <v>57</v>
      </c>
      <c r="B62" s="8">
        <f t="shared" ref="B62:N62" si="24">B17</f>
        <v>3761</v>
      </c>
      <c r="C62" s="8">
        <f t="shared" si="24"/>
        <v>6509</v>
      </c>
      <c r="D62" s="8">
        <f t="shared" si="24"/>
        <v>7900</v>
      </c>
      <c r="E62" s="8">
        <f t="shared" si="24"/>
        <v>8187</v>
      </c>
      <c r="F62" s="8">
        <f t="shared" si="24"/>
        <v>7908</v>
      </c>
      <c r="G62" s="8">
        <f t="shared" si="24"/>
        <v>6319</v>
      </c>
      <c r="H62" s="8">
        <f t="shared" si="24"/>
        <v>6925</v>
      </c>
      <c r="I62" s="8">
        <f t="shared" si="24"/>
        <v>7175</v>
      </c>
      <c r="J62" s="8">
        <f t="shared" si="24"/>
        <v>6581</v>
      </c>
      <c r="K62" s="8">
        <f t="shared" si="24"/>
        <v>5762</v>
      </c>
      <c r="L62" s="8">
        <f t="shared" si="24"/>
        <v>5433</v>
      </c>
      <c r="M62" s="8">
        <f t="shared" si="24"/>
        <v>5940</v>
      </c>
      <c r="N62" s="28">
        <f t="shared" si="24"/>
        <v>4295</v>
      </c>
      <c r="O62" s="8">
        <f>SUM(B62:N62)</f>
        <v>82695</v>
      </c>
      <c r="P62" s="8"/>
      <c r="Q62" s="8"/>
    </row>
    <row r="63" spans="1:17" x14ac:dyDescent="0.25">
      <c r="A63" s="1" t="s">
        <v>58</v>
      </c>
      <c r="B63" s="8">
        <f t="shared" ref="B63:N63" si="25">B19+B20</f>
        <v>-1441</v>
      </c>
      <c r="C63" s="8">
        <f t="shared" si="25"/>
        <v>-2909</v>
      </c>
      <c r="D63" s="8">
        <f t="shared" si="25"/>
        <v>-3063</v>
      </c>
      <c r="E63" s="8">
        <f t="shared" si="25"/>
        <v>-3608</v>
      </c>
      <c r="F63" s="8">
        <f t="shared" si="25"/>
        <v>-3187</v>
      </c>
      <c r="G63" s="8">
        <f t="shared" si="25"/>
        <v>-3257</v>
      </c>
      <c r="H63" s="8">
        <f t="shared" si="25"/>
        <v>-3819</v>
      </c>
      <c r="I63" s="8">
        <f t="shared" si="25"/>
        <v>-5651</v>
      </c>
      <c r="J63" s="8">
        <f t="shared" si="25"/>
        <v>-5243</v>
      </c>
      <c r="K63" s="8">
        <f t="shared" si="25"/>
        <v>-3918</v>
      </c>
      <c r="L63" s="8">
        <f t="shared" si="25"/>
        <v>-3548</v>
      </c>
      <c r="M63" s="8">
        <f t="shared" si="25"/>
        <v>-3489</v>
      </c>
      <c r="N63" s="28">
        <f t="shared" si="25"/>
        <v>-2398</v>
      </c>
      <c r="O63" s="8">
        <f>SUM(B63:N63)</f>
        <v>-45531</v>
      </c>
      <c r="P63" s="8"/>
      <c r="Q63" s="8"/>
    </row>
    <row r="64" spans="1:17" ht="20" thickBot="1" x14ac:dyDescent="0.3">
      <c r="A64" s="3" t="s">
        <v>59</v>
      </c>
      <c r="B64" s="10">
        <f>SUM(B62:B63)</f>
        <v>2320</v>
      </c>
      <c r="C64" s="10">
        <f t="shared" ref="C64:O64" si="26">SUM(C62:C63)</f>
        <v>3600</v>
      </c>
      <c r="D64" s="10">
        <f t="shared" si="26"/>
        <v>4837</v>
      </c>
      <c r="E64" s="10">
        <f t="shared" si="26"/>
        <v>4579</v>
      </c>
      <c r="F64" s="10">
        <f t="shared" si="26"/>
        <v>4721</v>
      </c>
      <c r="G64" s="10">
        <f t="shared" si="26"/>
        <v>3062</v>
      </c>
      <c r="H64" s="10">
        <f t="shared" si="26"/>
        <v>3106</v>
      </c>
      <c r="I64" s="10">
        <f t="shared" si="26"/>
        <v>1524</v>
      </c>
      <c r="J64" s="10">
        <f t="shared" si="26"/>
        <v>1338</v>
      </c>
      <c r="K64" s="10">
        <f t="shared" si="26"/>
        <v>1844</v>
      </c>
      <c r="L64" s="10">
        <f t="shared" si="26"/>
        <v>1885</v>
      </c>
      <c r="M64" s="10">
        <f t="shared" si="26"/>
        <v>2451</v>
      </c>
      <c r="N64" s="31">
        <f t="shared" si="26"/>
        <v>1897</v>
      </c>
      <c r="O64" s="10">
        <f t="shared" si="26"/>
        <v>37164</v>
      </c>
      <c r="P64" s="8"/>
      <c r="Q64" s="8"/>
    </row>
    <row r="65" spans="1:17" ht="20" thickTop="1" x14ac:dyDescent="0.25">
      <c r="B65" s="8"/>
      <c r="C65" s="8"/>
      <c r="D65" s="8"/>
      <c r="E65" s="8"/>
      <c r="F65" s="8"/>
      <c r="G65" s="8"/>
      <c r="H65" s="8"/>
      <c r="I65" s="8"/>
      <c r="J65" s="8"/>
      <c r="K65" s="8"/>
      <c r="L65" s="8"/>
      <c r="M65" s="8"/>
      <c r="N65" s="32"/>
      <c r="O65" s="8"/>
      <c r="P65" s="8"/>
      <c r="Q65" s="8"/>
    </row>
    <row r="66" spans="1:17" x14ac:dyDescent="0.25">
      <c r="A66" s="3" t="s">
        <v>62</v>
      </c>
      <c r="B66" s="24">
        <f t="shared" ref="B66:N66" si="27">B27+B28</f>
        <v>169</v>
      </c>
      <c r="C66" s="24">
        <f t="shared" si="27"/>
        <v>7</v>
      </c>
      <c r="D66" s="24">
        <f t="shared" si="27"/>
        <v>5</v>
      </c>
      <c r="E66" s="24">
        <f t="shared" si="27"/>
        <v>-8</v>
      </c>
      <c r="F66" s="24">
        <f t="shared" si="27"/>
        <v>754</v>
      </c>
      <c r="G66" s="24">
        <f t="shared" si="27"/>
        <v>515</v>
      </c>
      <c r="H66" s="24">
        <f t="shared" si="27"/>
        <v>458</v>
      </c>
      <c r="I66" s="24">
        <f t="shared" si="27"/>
        <v>2629</v>
      </c>
      <c r="J66" s="24">
        <f t="shared" si="27"/>
        <v>2359</v>
      </c>
      <c r="K66" s="24">
        <f t="shared" si="27"/>
        <v>2560</v>
      </c>
      <c r="L66" s="24">
        <f t="shared" si="27"/>
        <v>2018</v>
      </c>
      <c r="M66" s="24">
        <f t="shared" si="27"/>
        <v>904</v>
      </c>
      <c r="N66" s="29">
        <f t="shared" si="27"/>
        <v>1007</v>
      </c>
      <c r="O66" s="24">
        <f>SUM(B66:N66)</f>
        <v>13377</v>
      </c>
      <c r="P66" s="8"/>
      <c r="Q66" s="8"/>
    </row>
    <row r="67" spans="1:17" x14ac:dyDescent="0.25">
      <c r="B67" s="8"/>
      <c r="C67" s="8"/>
      <c r="D67" s="8"/>
      <c r="E67" s="8"/>
      <c r="F67" s="8"/>
      <c r="G67" s="8"/>
      <c r="H67" s="8"/>
      <c r="I67" s="8"/>
      <c r="J67" s="8"/>
      <c r="K67" s="8"/>
      <c r="L67" s="8"/>
      <c r="M67" s="8"/>
      <c r="N67" s="28"/>
      <c r="O67" s="8"/>
      <c r="P67" s="8"/>
      <c r="Q67" s="8"/>
    </row>
    <row r="68" spans="1:17" x14ac:dyDescent="0.25">
      <c r="A68" s="3" t="s">
        <v>63</v>
      </c>
      <c r="B68" s="8">
        <f t="shared" ref="B68:N68" si="28">-B29</f>
        <v>2100</v>
      </c>
      <c r="C68" s="8">
        <f t="shared" si="28"/>
        <v>3800</v>
      </c>
      <c r="D68" s="8">
        <f t="shared" si="28"/>
        <v>4830</v>
      </c>
      <c r="E68" s="8">
        <f t="shared" si="28"/>
        <v>4425</v>
      </c>
      <c r="F68" s="8">
        <f t="shared" si="28"/>
        <v>5450</v>
      </c>
      <c r="G68" s="8">
        <f t="shared" si="28"/>
        <v>4575</v>
      </c>
      <c r="H68" s="8">
        <f t="shared" si="28"/>
        <v>2500</v>
      </c>
      <c r="I68" s="8">
        <f t="shared" si="28"/>
        <v>4000</v>
      </c>
      <c r="J68" s="8">
        <f t="shared" si="28"/>
        <v>3500</v>
      </c>
      <c r="K68" s="8">
        <f t="shared" si="28"/>
        <v>4000</v>
      </c>
      <c r="L68" s="8">
        <f t="shared" si="28"/>
        <v>3750</v>
      </c>
      <c r="M68" s="8">
        <f t="shared" si="28"/>
        <v>3500</v>
      </c>
      <c r="N68" s="28">
        <f t="shared" si="28"/>
        <v>1250</v>
      </c>
      <c r="O68" s="24">
        <f>SUM(B68:N68)</f>
        <v>47680</v>
      </c>
      <c r="P68" s="8"/>
      <c r="Q68" s="8"/>
    </row>
    <row r="69" spans="1:17" x14ac:dyDescent="0.25">
      <c r="A69" s="3" t="s">
        <v>61</v>
      </c>
      <c r="B69" s="33">
        <f>B68/B64</f>
        <v>0.90517241379310343</v>
      </c>
      <c r="C69" s="33">
        <f t="shared" ref="C69:O69" si="29">C68/C64</f>
        <v>1.0555555555555556</v>
      </c>
      <c r="D69" s="33">
        <f t="shared" si="29"/>
        <v>0.9985528219971056</v>
      </c>
      <c r="E69" s="33">
        <f t="shared" si="29"/>
        <v>0.96636820266433721</v>
      </c>
      <c r="F69" s="33">
        <f t="shared" si="29"/>
        <v>1.1544164371955095</v>
      </c>
      <c r="G69" s="33">
        <f t="shared" si="29"/>
        <v>1.4941214892227301</v>
      </c>
      <c r="H69" s="33">
        <f t="shared" si="29"/>
        <v>0.80489375402446872</v>
      </c>
      <c r="I69" s="33">
        <f t="shared" si="29"/>
        <v>2.6246719160104988</v>
      </c>
      <c r="J69" s="33">
        <f t="shared" si="29"/>
        <v>2.615844544095665</v>
      </c>
      <c r="K69" s="33">
        <f t="shared" si="29"/>
        <v>2.1691973969631237</v>
      </c>
      <c r="L69" s="33">
        <f t="shared" si="29"/>
        <v>1.9893899204244032</v>
      </c>
      <c r="M69" s="33">
        <f t="shared" si="29"/>
        <v>1.4279885760913913</v>
      </c>
      <c r="N69" s="34">
        <f t="shared" si="29"/>
        <v>0.65893516078017922</v>
      </c>
      <c r="O69" s="35">
        <f t="shared" si="29"/>
        <v>1.2829620062426004</v>
      </c>
      <c r="P69" s="8"/>
      <c r="Q69" s="8"/>
    </row>
    <row r="70" spans="1:17" x14ac:dyDescent="0.25">
      <c r="B70" s="8"/>
      <c r="C70" s="8"/>
      <c r="D70" s="8"/>
      <c r="E70" s="8"/>
      <c r="F70" s="8"/>
      <c r="G70" s="8"/>
      <c r="H70" s="8"/>
      <c r="I70" s="8"/>
      <c r="J70" s="8"/>
      <c r="K70" s="8"/>
      <c r="L70" s="8"/>
      <c r="M70" s="8"/>
      <c r="N70" s="8"/>
      <c r="O70" s="8"/>
      <c r="P70" s="8"/>
      <c r="Q70" s="8"/>
    </row>
    <row r="71" spans="1:17" x14ac:dyDescent="0.25">
      <c r="B71" s="8"/>
      <c r="C71" s="8"/>
      <c r="D71" s="8"/>
      <c r="E71" s="8"/>
      <c r="F71" s="8"/>
      <c r="G71" s="8"/>
      <c r="H71" s="8"/>
      <c r="I71" s="8"/>
      <c r="J71" s="8"/>
      <c r="K71" s="8"/>
      <c r="L71" s="8"/>
      <c r="M71" s="8"/>
      <c r="N71" s="8"/>
      <c r="O71" s="8"/>
      <c r="P71" s="8"/>
      <c r="Q71" s="8"/>
    </row>
    <row r="72" spans="1:17" ht="21" x14ac:dyDescent="0.25">
      <c r="A72" s="72" t="s">
        <v>1</v>
      </c>
      <c r="B72" s="72"/>
      <c r="C72" s="72"/>
      <c r="E72" s="8"/>
      <c r="F72" s="8"/>
      <c r="G72" s="8"/>
      <c r="H72" s="8"/>
      <c r="I72" s="8"/>
      <c r="J72" s="8"/>
      <c r="K72" s="8"/>
      <c r="L72" s="8"/>
      <c r="M72" s="8"/>
      <c r="N72" s="8"/>
      <c r="O72" s="8"/>
      <c r="P72" s="8"/>
      <c r="Q72" s="8"/>
    </row>
    <row r="73" spans="1:17" ht="38" customHeight="1" x14ac:dyDescent="0.25">
      <c r="A73" s="9" t="s">
        <v>2</v>
      </c>
      <c r="B73" s="71" t="s">
        <v>8</v>
      </c>
      <c r="C73" s="71"/>
      <c r="E73" s="8"/>
      <c r="F73" s="8"/>
      <c r="G73" s="8"/>
      <c r="H73" s="8"/>
      <c r="I73" s="8"/>
      <c r="J73" s="8"/>
      <c r="K73" s="8"/>
      <c r="L73" s="8"/>
      <c r="M73" s="8"/>
      <c r="N73" s="8"/>
      <c r="O73" s="8"/>
      <c r="P73" s="8"/>
      <c r="Q73" s="8"/>
    </row>
    <row r="74" spans="1:17" x14ac:dyDescent="0.25">
      <c r="A74" s="2" t="s">
        <v>3</v>
      </c>
      <c r="B74" s="75">
        <v>1250</v>
      </c>
      <c r="C74" s="75"/>
      <c r="E74" s="8"/>
      <c r="F74" s="8"/>
      <c r="G74" s="8"/>
      <c r="H74" s="8"/>
      <c r="I74" s="8"/>
      <c r="J74" s="8"/>
      <c r="K74" s="8"/>
      <c r="L74" s="8"/>
      <c r="M74" s="8"/>
      <c r="N74" s="8"/>
      <c r="O74" s="8"/>
      <c r="P74" s="8"/>
      <c r="Q74" s="8"/>
    </row>
    <row r="75" spans="1:17" x14ac:dyDescent="0.25">
      <c r="A75" s="2">
        <v>2011</v>
      </c>
      <c r="B75" s="74">
        <v>3500</v>
      </c>
      <c r="C75" s="74"/>
      <c r="E75" s="8"/>
      <c r="F75" s="8"/>
      <c r="G75" s="8"/>
      <c r="H75" s="8"/>
      <c r="I75" s="8"/>
      <c r="J75" s="8"/>
      <c r="K75" s="8"/>
      <c r="L75" s="8"/>
      <c r="M75" s="8"/>
      <c r="N75" s="8"/>
      <c r="O75" s="8"/>
      <c r="P75" s="8"/>
      <c r="Q75" s="8"/>
    </row>
    <row r="76" spans="1:17" x14ac:dyDescent="0.25">
      <c r="A76" s="2">
        <v>2012</v>
      </c>
      <c r="B76" s="74">
        <v>3750</v>
      </c>
      <c r="C76" s="74"/>
      <c r="E76" s="8"/>
      <c r="F76" s="8"/>
      <c r="G76" s="8"/>
      <c r="H76" s="8"/>
      <c r="I76" s="8"/>
      <c r="J76" s="8"/>
      <c r="K76" s="8"/>
      <c r="L76" s="8"/>
      <c r="M76" s="8"/>
      <c r="N76" s="8"/>
      <c r="O76" s="8"/>
      <c r="P76" s="8"/>
      <c r="Q76" s="8"/>
    </row>
    <row r="77" spans="1:17" x14ac:dyDescent="0.25">
      <c r="A77" s="2">
        <v>2013</v>
      </c>
      <c r="B77" s="74">
        <v>4000</v>
      </c>
      <c r="C77" s="74"/>
      <c r="E77" s="8"/>
      <c r="F77" s="8"/>
      <c r="G77" s="8"/>
      <c r="H77" s="8"/>
      <c r="I77" s="8"/>
      <c r="J77" s="8"/>
      <c r="K77" s="8"/>
      <c r="L77" s="8"/>
      <c r="M77" s="8"/>
      <c r="N77" s="8"/>
      <c r="O77" s="8"/>
      <c r="P77" s="8"/>
      <c r="Q77" s="8"/>
    </row>
    <row r="78" spans="1:17" x14ac:dyDescent="0.25">
      <c r="A78" s="2">
        <v>2014</v>
      </c>
      <c r="B78" s="74">
        <v>3500</v>
      </c>
      <c r="C78" s="74"/>
      <c r="E78" s="8"/>
      <c r="F78" s="8"/>
      <c r="G78" s="8"/>
      <c r="H78" s="8"/>
      <c r="I78" s="8"/>
      <c r="J78" s="8"/>
      <c r="K78" s="8"/>
      <c r="L78" s="8"/>
      <c r="M78" s="8"/>
      <c r="N78" s="8"/>
      <c r="O78" s="8"/>
      <c r="P78" s="8"/>
      <c r="Q78" s="8"/>
    </row>
    <row r="79" spans="1:17" x14ac:dyDescent="0.25">
      <c r="A79" s="2">
        <v>2015</v>
      </c>
      <c r="B79" s="74">
        <v>4000</v>
      </c>
      <c r="C79" s="74"/>
      <c r="E79" s="8"/>
      <c r="F79" s="8"/>
      <c r="G79" s="8"/>
      <c r="H79" s="8"/>
      <c r="I79" s="8"/>
      <c r="J79" s="8"/>
      <c r="K79" s="8"/>
      <c r="L79" s="8"/>
      <c r="M79" s="8"/>
      <c r="N79" s="8"/>
      <c r="O79" s="8"/>
      <c r="P79" s="8"/>
      <c r="Q79" s="8"/>
    </row>
    <row r="80" spans="1:17" x14ac:dyDescent="0.25">
      <c r="A80" s="2">
        <v>2016</v>
      </c>
      <c r="B80" s="74">
        <v>2500</v>
      </c>
      <c r="C80" s="74"/>
      <c r="E80" s="8"/>
      <c r="F80" s="8"/>
      <c r="G80" s="8"/>
      <c r="H80" s="8"/>
      <c r="I80" s="8"/>
      <c r="J80" s="8"/>
      <c r="K80" s="8"/>
      <c r="L80" s="8"/>
      <c r="M80" s="8"/>
      <c r="N80" s="8"/>
      <c r="O80" s="8"/>
      <c r="P80" s="8"/>
      <c r="Q80" s="8"/>
    </row>
    <row r="81" spans="1:17" x14ac:dyDescent="0.25">
      <c r="A81" s="2">
        <v>2017</v>
      </c>
      <c r="B81" s="74">
        <v>4575</v>
      </c>
      <c r="C81" s="74"/>
      <c r="E81" s="8"/>
      <c r="F81" s="8"/>
      <c r="G81" s="8"/>
      <c r="H81" s="8"/>
      <c r="I81" s="8"/>
      <c r="J81" s="8"/>
      <c r="K81" s="8"/>
      <c r="L81" s="8"/>
      <c r="M81" s="8"/>
      <c r="N81" s="8"/>
      <c r="O81" s="8"/>
      <c r="P81" s="8"/>
      <c r="Q81" s="8"/>
    </row>
    <row r="82" spans="1:17" x14ac:dyDescent="0.25">
      <c r="A82" s="2">
        <v>2018</v>
      </c>
      <c r="B82" s="74">
        <v>5450</v>
      </c>
      <c r="C82" s="74"/>
    </row>
    <row r="83" spans="1:17" x14ac:dyDescent="0.25">
      <c r="A83" s="2">
        <v>2019</v>
      </c>
      <c r="B83" s="74">
        <v>4425</v>
      </c>
      <c r="C83" s="74"/>
    </row>
    <row r="84" spans="1:17" x14ac:dyDescent="0.25">
      <c r="A84" s="2">
        <v>2020</v>
      </c>
      <c r="B84" s="74">
        <v>4830</v>
      </c>
      <c r="C84" s="74"/>
    </row>
    <row r="85" spans="1:17" x14ac:dyDescent="0.25">
      <c r="A85" s="2">
        <v>2021</v>
      </c>
      <c r="B85" s="74">
        <v>3800</v>
      </c>
      <c r="C85" s="74"/>
    </row>
    <row r="86" spans="1:17" x14ac:dyDescent="0.25">
      <c r="A86" s="2" t="s">
        <v>0</v>
      </c>
      <c r="B86" s="74">
        <v>2100</v>
      </c>
      <c r="C86" s="74"/>
    </row>
    <row r="87" spans="1:17" ht="20" thickBot="1" x14ac:dyDescent="0.3">
      <c r="A87" s="4" t="s">
        <v>5</v>
      </c>
      <c r="B87" s="73">
        <f>SUM(B74:B86)</f>
        <v>47680</v>
      </c>
      <c r="C87" s="73"/>
    </row>
    <row r="88" spans="1:17" ht="20" thickTop="1" x14ac:dyDescent="0.25"/>
    <row r="89" spans="1:17" x14ac:dyDescent="0.25">
      <c r="A89" s="1" t="s">
        <v>6</v>
      </c>
    </row>
    <row r="90" spans="1:17" x14ac:dyDescent="0.25">
      <c r="A90" s="1" t="s">
        <v>7</v>
      </c>
    </row>
    <row r="91" spans="1:17" x14ac:dyDescent="0.25">
      <c r="A91" s="1" t="s">
        <v>4</v>
      </c>
    </row>
  </sheetData>
  <mergeCells count="16">
    <mergeCell ref="B73:C73"/>
    <mergeCell ref="A72:C72"/>
    <mergeCell ref="B87:C87"/>
    <mergeCell ref="B86:C86"/>
    <mergeCell ref="B85:C85"/>
    <mergeCell ref="B84:C84"/>
    <mergeCell ref="B83:C83"/>
    <mergeCell ref="B82:C82"/>
    <mergeCell ref="B81:C81"/>
    <mergeCell ref="B74:C74"/>
    <mergeCell ref="B80:C80"/>
    <mergeCell ref="B79:C79"/>
    <mergeCell ref="B78:C78"/>
    <mergeCell ref="B77:C77"/>
    <mergeCell ref="B76:C76"/>
    <mergeCell ref="B75:C75"/>
  </mergeCells>
  <pageMargins left="0.7" right="0.7" top="0.75" bottom="0.75" header="0.3" footer="0.3"/>
  <ignoredErrors>
    <ignoredError sqref="O31 O55" formula="1"/>
    <ignoredError sqref="B45:N45 B48:N48 B49:N49 B52:N52" formulaRange="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7CCF0-2A00-5C4B-909D-0FEACF066D00}">
  <sheetPr codeName="Sheet4"/>
  <dimension ref="A1:D22"/>
  <sheetViews>
    <sheetView workbookViewId="0"/>
  </sheetViews>
  <sheetFormatPr baseColWidth="10" defaultRowHeight="19" x14ac:dyDescent="0.25"/>
  <cols>
    <col min="1" max="1" width="65.6640625" style="1" customWidth="1"/>
    <col min="2" max="4" width="16.83203125" style="1" customWidth="1"/>
    <col min="5" max="16384" width="10.83203125" style="1"/>
  </cols>
  <sheetData>
    <row r="1" spans="1:4" ht="21" x14ac:dyDescent="0.25">
      <c r="A1" s="17" t="s">
        <v>9</v>
      </c>
      <c r="B1" s="17"/>
      <c r="C1" s="60"/>
      <c r="D1" s="60"/>
    </row>
    <row r="2" spans="1:4" x14ac:dyDescent="0.25">
      <c r="A2" s="59" t="s">
        <v>11</v>
      </c>
      <c r="B2" s="6" t="s">
        <v>13</v>
      </c>
      <c r="C2" s="6" t="s">
        <v>14</v>
      </c>
      <c r="D2" s="6" t="s">
        <v>16</v>
      </c>
    </row>
    <row r="3" spans="1:4" ht="40" x14ac:dyDescent="0.25">
      <c r="A3" s="12" t="s">
        <v>12</v>
      </c>
      <c r="B3" s="14">
        <v>6600</v>
      </c>
      <c r="C3" s="8"/>
      <c r="D3" s="61">
        <f>SUM(B3:C3)</f>
        <v>6600</v>
      </c>
    </row>
    <row r="4" spans="1:4" ht="20" x14ac:dyDescent="0.25">
      <c r="A4" s="13" t="s">
        <v>128</v>
      </c>
      <c r="B4" s="15"/>
      <c r="C4" s="8"/>
      <c r="D4" s="16"/>
    </row>
    <row r="5" spans="1:4" x14ac:dyDescent="0.25">
      <c r="A5" s="1" t="s">
        <v>132</v>
      </c>
      <c r="B5" s="8">
        <v>15870.327357</v>
      </c>
      <c r="C5" s="8"/>
      <c r="D5" s="16">
        <f t="shared" ref="D5:D7" si="0">SUM(B5:C5)</f>
        <v>15870.327357</v>
      </c>
    </row>
    <row r="6" spans="1:4" x14ac:dyDescent="0.25">
      <c r="A6" s="1" t="s">
        <v>133</v>
      </c>
      <c r="B6" s="8"/>
      <c r="C6" s="8">
        <f>(80931*111452.57)/1000000</f>
        <v>9019.9679426700004</v>
      </c>
      <c r="D6" s="16">
        <f t="shared" si="0"/>
        <v>9019.9679426700004</v>
      </c>
    </row>
    <row r="7" spans="1:4" x14ac:dyDescent="0.25">
      <c r="A7" s="1" t="s">
        <v>134</v>
      </c>
      <c r="B7" s="8"/>
      <c r="C7" s="8">
        <f>(20976671*74.3)/1000000</f>
        <v>1558.5666552999999</v>
      </c>
      <c r="D7" s="16">
        <f t="shared" si="0"/>
        <v>1558.5666552999999</v>
      </c>
    </row>
    <row r="8" spans="1:4" ht="20" thickBot="1" x14ac:dyDescent="0.3">
      <c r="A8" s="3" t="s">
        <v>15</v>
      </c>
      <c r="B8" s="10">
        <f>SUM(B3:B7)</f>
        <v>22470.327357000002</v>
      </c>
      <c r="C8" s="10">
        <f>SUM(C3:C7)</f>
        <v>10578.53459797</v>
      </c>
      <c r="D8" s="10">
        <f>SUM(D3:D7)</f>
        <v>33048.861954970002</v>
      </c>
    </row>
    <row r="9" spans="1:4" ht="20" thickTop="1" x14ac:dyDescent="0.25">
      <c r="A9" s="3" t="s">
        <v>10</v>
      </c>
      <c r="B9" s="7"/>
    </row>
    <row r="10" spans="1:4" x14ac:dyDescent="0.25">
      <c r="A10" s="1" t="s">
        <v>129</v>
      </c>
    </row>
    <row r="11" spans="1:4" x14ac:dyDescent="0.25">
      <c r="A11" s="1" t="s">
        <v>130</v>
      </c>
    </row>
    <row r="12" spans="1:4" x14ac:dyDescent="0.25">
      <c r="A12" s="1" t="s">
        <v>131</v>
      </c>
    </row>
    <row r="14" spans="1:4" x14ac:dyDescent="0.25">
      <c r="A14" s="11" t="s">
        <v>17</v>
      </c>
      <c r="B14" s="5" t="s">
        <v>20</v>
      </c>
      <c r="C14" s="5" t="s">
        <v>176</v>
      </c>
      <c r="D14" s="5" t="s">
        <v>16</v>
      </c>
    </row>
    <row r="15" spans="1:4" x14ac:dyDescent="0.25">
      <c r="A15" s="1" t="s">
        <v>18</v>
      </c>
      <c r="B15" s="8">
        <v>80932</v>
      </c>
      <c r="C15" s="7">
        <v>448000</v>
      </c>
      <c r="D15" s="8">
        <f>(B15*C15)/1000000</f>
        <v>36257.536</v>
      </c>
    </row>
    <row r="16" spans="1:4" x14ac:dyDescent="0.25">
      <c r="A16" s="1" t="s">
        <v>19</v>
      </c>
      <c r="B16" s="8">
        <v>21000000</v>
      </c>
      <c r="C16" s="7">
        <v>298.13</v>
      </c>
      <c r="D16" s="8">
        <f>(B16*C16)/1000000</f>
        <v>6260.73</v>
      </c>
    </row>
    <row r="17" spans="1:4" ht="20" thickBot="1" x14ac:dyDescent="0.3">
      <c r="A17" s="3" t="s">
        <v>16</v>
      </c>
      <c r="B17" s="3"/>
      <c r="C17" s="3"/>
      <c r="D17" s="18">
        <f>SUM(D15:D16)</f>
        <v>42518.266000000003</v>
      </c>
    </row>
    <row r="18" spans="1:4" ht="20" thickTop="1" x14ac:dyDescent="0.25"/>
    <row r="21" spans="1:4" x14ac:dyDescent="0.25">
      <c r="B21" s="58"/>
    </row>
    <row r="22" spans="1:4" x14ac:dyDescent="0.25">
      <c r="B22" s="5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TERMS OF USE</vt:lpstr>
      <vt:lpstr>Balance Sheets</vt:lpstr>
      <vt:lpstr>Income Statements</vt:lpstr>
      <vt:lpstr>Cash Flow</vt:lpstr>
      <vt:lpstr>Cost Basis</vt:lpstr>
    </vt:vector>
  </TitlesOfParts>
  <Manager/>
  <Company>The Rational Walk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Burlington Northern Santa Fe</dc:title>
  <dc:subject/>
  <dc:creator>The Rational Walk LLC</dc:creator>
  <cp:keywords/>
  <dc:description/>
  <cp:lastModifiedBy>Ravi Nagarajan</cp:lastModifiedBy>
  <dcterms:created xsi:type="dcterms:W3CDTF">2022-08-20T19:27:25Z</dcterms:created>
  <dcterms:modified xsi:type="dcterms:W3CDTF">2022-10-16T16:09:53Z</dcterms:modified>
  <cp:category/>
</cp:coreProperties>
</file>